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95"/>
  </bookViews>
  <sheets>
    <sheet name="Sheet1" sheetId="1" r:id="rId1"/>
  </sheets>
  <definedNames>
    <definedName name="_xlnm.Print_Titles" localSheetId="0">Sheet1!$4:$8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15" i="1" l="1"/>
  <c r="AH315" i="1"/>
  <c r="AI315" i="1" s="1"/>
  <c r="AL315" i="1"/>
  <c r="AU315" i="1"/>
  <c r="AV315" i="1"/>
  <c r="AY315" i="1"/>
  <c r="BM315" i="1" s="1"/>
  <c r="BF315" i="1"/>
  <c r="BI315" i="1"/>
  <c r="BJ315" i="1"/>
  <c r="BD317" i="1"/>
  <c r="AO315" i="1" l="1"/>
  <c r="AT315" i="1" s="1"/>
  <c r="AW315" i="1"/>
  <c r="BG315" i="1" s="1"/>
  <c r="BH315" i="1" s="1"/>
  <c r="BL315" i="1" s="1"/>
  <c r="AN315" i="1"/>
  <c r="AS315" i="1" s="1"/>
  <c r="BN315" i="1"/>
  <c r="AX315" i="1"/>
  <c r="BB315" i="1" s="1"/>
  <c r="BD315" i="1" s="1"/>
  <c r="AY510" i="1"/>
  <c r="BB510" i="1" s="1"/>
  <c r="AT510" i="1"/>
  <c r="AS510" i="1"/>
  <c r="BM509" i="1"/>
  <c r="BL509" i="1"/>
  <c r="BJ509" i="1"/>
  <c r="BI509" i="1"/>
  <c r="BM508" i="1"/>
  <c r="BL508" i="1"/>
  <c r="BM507" i="1"/>
  <c r="BL507" i="1"/>
  <c r="BJ507" i="1"/>
  <c r="BI507" i="1"/>
  <c r="BM506" i="1"/>
  <c r="BL506" i="1"/>
  <c r="BJ506" i="1"/>
  <c r="BI506" i="1"/>
  <c r="BM505" i="1"/>
  <c r="BL505" i="1"/>
  <c r="BJ505" i="1"/>
  <c r="BI505" i="1"/>
  <c r="BM504" i="1"/>
  <c r="BL504" i="1"/>
  <c r="BJ504" i="1"/>
  <c r="BI504" i="1"/>
  <c r="BM503" i="1"/>
  <c r="BK503" i="1"/>
  <c r="BP502" i="1"/>
  <c r="BM502" i="1"/>
  <c r="BK502" i="1"/>
  <c r="BM501" i="1"/>
  <c r="BL501" i="1"/>
  <c r="BJ501" i="1"/>
  <c r="BI501" i="1"/>
  <c r="BM500" i="1"/>
  <c r="BJ500" i="1"/>
  <c r="BI500" i="1"/>
  <c r="AW500" i="1"/>
  <c r="AV500" i="1"/>
  <c r="AX500" i="1" s="1"/>
  <c r="AX493" i="1" s="1"/>
  <c r="AU500" i="1"/>
  <c r="BM499" i="1"/>
  <c r="BL499" i="1"/>
  <c r="BN499" i="1" s="1"/>
  <c r="BP499" i="1" s="1"/>
  <c r="BK499" i="1" s="1"/>
  <c r="BM498" i="1"/>
  <c r="BL498" i="1"/>
  <c r="BN498" i="1" s="1"/>
  <c r="BP498" i="1" s="1"/>
  <c r="BK498" i="1" s="1"/>
  <c r="BM497" i="1"/>
  <c r="BL497" i="1"/>
  <c r="BN497" i="1" s="1"/>
  <c r="BP497" i="1" s="1"/>
  <c r="BK497" i="1" s="1"/>
  <c r="BM496" i="1"/>
  <c r="BL496" i="1"/>
  <c r="BJ496" i="1"/>
  <c r="H496" i="1"/>
  <c r="BM495" i="1"/>
  <c r="BM493" i="1" s="1"/>
  <c r="BL495" i="1"/>
  <c r="BJ495" i="1"/>
  <c r="H495" i="1"/>
  <c r="H493" i="1" s="1"/>
  <c r="A495" i="1"/>
  <c r="A496" i="1" s="1"/>
  <c r="A497" i="1" s="1"/>
  <c r="A498" i="1" s="1"/>
  <c r="A499" i="1" s="1"/>
  <c r="A500" i="1" s="1"/>
  <c r="A501" i="1" s="1"/>
  <c r="A502" i="1" s="1"/>
  <c r="A503" i="1" s="1"/>
  <c r="A504" i="1" s="1"/>
  <c r="A505" i="1" s="1"/>
  <c r="A506" i="1" s="1"/>
  <c r="A507" i="1" s="1"/>
  <c r="A508" i="1" s="1"/>
  <c r="A509" i="1" s="1"/>
  <c r="BN494" i="1"/>
  <c r="BP494" i="1" s="1"/>
  <c r="BK494" i="1" s="1"/>
  <c r="BR493" i="1"/>
  <c r="BQ493" i="1"/>
  <c r="BO493" i="1"/>
  <c r="BC493" i="1"/>
  <c r="BA493" i="1"/>
  <c r="AZ493" i="1"/>
  <c r="AY493" i="1"/>
  <c r="AT493" i="1"/>
  <c r="AS493" i="1"/>
  <c r="AR493" i="1"/>
  <c r="AQ493" i="1"/>
  <c r="AP493" i="1"/>
  <c r="AO493" i="1"/>
  <c r="AN493" i="1"/>
  <c r="AM493" i="1"/>
  <c r="AL493" i="1"/>
  <c r="AK493" i="1"/>
  <c r="AJ493" i="1"/>
  <c r="AI493" i="1"/>
  <c r="AH493" i="1"/>
  <c r="AG493" i="1"/>
  <c r="AF493" i="1"/>
  <c r="AE493" i="1"/>
  <c r="AD493" i="1"/>
  <c r="AC493" i="1"/>
  <c r="AB493" i="1"/>
  <c r="AA493" i="1"/>
  <c r="Z493" i="1"/>
  <c r="Y493" i="1"/>
  <c r="X493" i="1"/>
  <c r="W493" i="1"/>
  <c r="V493" i="1"/>
  <c r="U493" i="1"/>
  <c r="T493" i="1"/>
  <c r="S493" i="1"/>
  <c r="R493" i="1"/>
  <c r="Q493" i="1"/>
  <c r="P493" i="1"/>
  <c r="O493" i="1"/>
  <c r="N493" i="1"/>
  <c r="M493" i="1"/>
  <c r="L493" i="1"/>
  <c r="K493" i="1"/>
  <c r="J493" i="1"/>
  <c r="I493" i="1"/>
  <c r="G493" i="1"/>
  <c r="BJ491" i="1"/>
  <c r="BI491" i="1"/>
  <c r="BG491" i="1"/>
  <c r="BH491" i="1" s="1"/>
  <c r="AX491" i="1"/>
  <c r="BB491" i="1" s="1"/>
  <c r="AW491" i="1"/>
  <c r="AT491" i="1"/>
  <c r="AS491" i="1"/>
  <c r="AM491" i="1"/>
  <c r="AL491" i="1"/>
  <c r="AL478" i="1" s="1"/>
  <c r="AK491" i="1"/>
  <c r="AJ491" i="1"/>
  <c r="BR489" i="1"/>
  <c r="BQ489" i="1"/>
  <c r="BP489" i="1"/>
  <c r="BO489" i="1"/>
  <c r="BN489" i="1"/>
  <c r="BM489" i="1"/>
  <c r="BL489" i="1"/>
  <c r="BK489" i="1"/>
  <c r="H489" i="1"/>
  <c r="G489" i="1"/>
  <c r="BM488" i="1"/>
  <c r="BJ488" i="1"/>
  <c r="BI488" i="1"/>
  <c r="BH488" i="1"/>
  <c r="BL488" i="1" s="1"/>
  <c r="AX488" i="1"/>
  <c r="BB488" i="1" s="1"/>
  <c r="BD488" i="1" s="1"/>
  <c r="BM487" i="1"/>
  <c r="BJ487" i="1"/>
  <c r="BI487" i="1"/>
  <c r="BG487" i="1"/>
  <c r="BB487" i="1"/>
  <c r="BD487" i="1" s="1"/>
  <c r="AS487" i="1"/>
  <c r="BM485" i="1"/>
  <c r="BJ485" i="1"/>
  <c r="BH485" i="1"/>
  <c r="BL485" i="1" s="1"/>
  <c r="BF485" i="1"/>
  <c r="BF479" i="1" s="1"/>
  <c r="BF478" i="1" s="1"/>
  <c r="AX485" i="1"/>
  <c r="BB485" i="1" s="1"/>
  <c r="BD485" i="1" s="1"/>
  <c r="AW485" i="1"/>
  <c r="AU485" i="1"/>
  <c r="AU479" i="1" s="1"/>
  <c r="AU478" i="1" s="1"/>
  <c r="W485" i="1"/>
  <c r="W479" i="1" s="1"/>
  <c r="W478" i="1" s="1"/>
  <c r="V485" i="1"/>
  <c r="BR479" i="1"/>
  <c r="BQ479" i="1"/>
  <c r="BO479" i="1"/>
  <c r="BO478" i="1" s="1"/>
  <c r="BC479" i="1"/>
  <c r="BC478" i="1" s="1"/>
  <c r="BA479" i="1"/>
  <c r="BA478" i="1" s="1"/>
  <c r="AZ479" i="1"/>
  <c r="AZ478" i="1" s="1"/>
  <c r="AY479" i="1"/>
  <c r="AY478" i="1" s="1"/>
  <c r="AV479" i="1"/>
  <c r="AV478" i="1" s="1"/>
  <c r="AR479" i="1"/>
  <c r="AR478" i="1" s="1"/>
  <c r="AQ479" i="1"/>
  <c r="AQ478" i="1" s="1"/>
  <c r="AP479" i="1"/>
  <c r="AP478" i="1" s="1"/>
  <c r="AM479" i="1"/>
  <c r="AL479" i="1"/>
  <c r="AK479" i="1"/>
  <c r="AJ479" i="1"/>
  <c r="AI479" i="1"/>
  <c r="AI478" i="1" s="1"/>
  <c r="AH479" i="1"/>
  <c r="AH478" i="1" s="1"/>
  <c r="AG479" i="1"/>
  <c r="AG478" i="1" s="1"/>
  <c r="AE479" i="1"/>
  <c r="AE478" i="1" s="1"/>
  <c r="AD479" i="1"/>
  <c r="AD478" i="1" s="1"/>
  <c r="AC479" i="1"/>
  <c r="AC478" i="1" s="1"/>
  <c r="AB479" i="1"/>
  <c r="AB478" i="1" s="1"/>
  <c r="AA479" i="1"/>
  <c r="AA478" i="1" s="1"/>
  <c r="Z479" i="1"/>
  <c r="Z478" i="1" s="1"/>
  <c r="Y479" i="1"/>
  <c r="Y478" i="1" s="1"/>
  <c r="X479" i="1"/>
  <c r="X478" i="1" s="1"/>
  <c r="U479" i="1"/>
  <c r="U478" i="1" s="1"/>
  <c r="T479" i="1"/>
  <c r="T478" i="1" s="1"/>
  <c r="S479" i="1"/>
  <c r="S478" i="1" s="1"/>
  <c r="R479" i="1"/>
  <c r="Q479" i="1"/>
  <c r="Q478" i="1" s="1"/>
  <c r="P479" i="1"/>
  <c r="P478" i="1" s="1"/>
  <c r="O479" i="1"/>
  <c r="O478" i="1" s="1"/>
  <c r="N479" i="1"/>
  <c r="M479" i="1"/>
  <c r="M478" i="1" s="1"/>
  <c r="L479" i="1"/>
  <c r="L478" i="1" s="1"/>
  <c r="K479" i="1"/>
  <c r="K478" i="1" s="1"/>
  <c r="J479" i="1"/>
  <c r="I479" i="1"/>
  <c r="I478" i="1" s="1"/>
  <c r="H479" i="1"/>
  <c r="H478" i="1" s="1"/>
  <c r="G479" i="1"/>
  <c r="G478" i="1" s="1"/>
  <c r="R478" i="1"/>
  <c r="N478" i="1"/>
  <c r="J478" i="1"/>
  <c r="BM476" i="1"/>
  <c r="BJ476" i="1"/>
  <c r="BN476" i="1" s="1"/>
  <c r="BP476" i="1" s="1"/>
  <c r="BI476" i="1"/>
  <c r="BM475" i="1"/>
  <c r="BJ475" i="1"/>
  <c r="BN475" i="1" s="1"/>
  <c r="BP475" i="1" s="1"/>
  <c r="BI475" i="1"/>
  <c r="BM474" i="1"/>
  <c r="BJ474" i="1"/>
  <c r="BI474" i="1"/>
  <c r="BH474" i="1"/>
  <c r="BL474" i="1" s="1"/>
  <c r="BM473" i="1"/>
  <c r="BL473" i="1"/>
  <c r="BJ473" i="1"/>
  <c r="BI473" i="1"/>
  <c r="BM472" i="1"/>
  <c r="BL472" i="1"/>
  <c r="BJ472" i="1"/>
  <c r="BI472" i="1"/>
  <c r="BM471" i="1"/>
  <c r="BK471" i="1"/>
  <c r="A471" i="1"/>
  <c r="A472" i="1" s="1"/>
  <c r="A473" i="1" s="1"/>
  <c r="A474" i="1" s="1"/>
  <c r="A475" i="1" s="1"/>
  <c r="A476" i="1" s="1"/>
  <c r="BM470" i="1"/>
  <c r="BJ470" i="1"/>
  <c r="BI470" i="1"/>
  <c r="BH470" i="1"/>
  <c r="BL470" i="1" s="1"/>
  <c r="BQ469" i="1"/>
  <c r="BO469" i="1"/>
  <c r="BG469" i="1"/>
  <c r="BF469" i="1"/>
  <c r="BE469" i="1"/>
  <c r="BD469" i="1"/>
  <c r="BC469" i="1"/>
  <c r="BB469" i="1"/>
  <c r="BA469" i="1"/>
  <c r="AZ469" i="1"/>
  <c r="AY469" i="1"/>
  <c r="AX469" i="1"/>
  <c r="AW469" i="1"/>
  <c r="AV469" i="1"/>
  <c r="AU469" i="1"/>
  <c r="AT469" i="1"/>
  <c r="AS469" i="1"/>
  <c r="AR469" i="1"/>
  <c r="AQ469" i="1"/>
  <c r="AP469" i="1"/>
  <c r="AP437" i="1" s="1"/>
  <c r="AO469" i="1"/>
  <c r="AN469" i="1"/>
  <c r="AM469" i="1"/>
  <c r="AL469" i="1"/>
  <c r="AK469" i="1"/>
  <c r="AJ469" i="1"/>
  <c r="AI469" i="1"/>
  <c r="AH469" i="1"/>
  <c r="AH437" i="1" s="1"/>
  <c r="AG469" i="1"/>
  <c r="AF469" i="1"/>
  <c r="AE469" i="1"/>
  <c r="AD469" i="1"/>
  <c r="AC469" i="1"/>
  <c r="AB469" i="1"/>
  <c r="AA469" i="1"/>
  <c r="Z469" i="1"/>
  <c r="Z437" i="1" s="1"/>
  <c r="Y469" i="1"/>
  <c r="X469" i="1"/>
  <c r="W469" i="1"/>
  <c r="V469" i="1"/>
  <c r="U469" i="1"/>
  <c r="T469" i="1"/>
  <c r="S469" i="1"/>
  <c r="R469" i="1"/>
  <c r="Q469" i="1"/>
  <c r="P469" i="1"/>
  <c r="O469" i="1"/>
  <c r="N469" i="1"/>
  <c r="M469" i="1"/>
  <c r="L469" i="1"/>
  <c r="K469" i="1"/>
  <c r="J469" i="1"/>
  <c r="J437" i="1" s="1"/>
  <c r="I469" i="1"/>
  <c r="H469" i="1"/>
  <c r="G469" i="1"/>
  <c r="BM468" i="1"/>
  <c r="AW468" i="1"/>
  <c r="BG468" i="1" s="1"/>
  <c r="BH468" i="1" s="1"/>
  <c r="BL468" i="1" s="1"/>
  <c r="AV468" i="1"/>
  <c r="BJ468" i="1" s="1"/>
  <c r="AU468" i="1"/>
  <c r="BI468" i="1" s="1"/>
  <c r="BM467" i="1"/>
  <c r="BF467" i="1"/>
  <c r="AW467" i="1"/>
  <c r="BG467" i="1" s="1"/>
  <c r="BH467" i="1" s="1"/>
  <c r="BL467" i="1" s="1"/>
  <c r="AV467" i="1"/>
  <c r="AX467" i="1" s="1"/>
  <c r="BB467" i="1" s="1"/>
  <c r="BD467" i="1" s="1"/>
  <c r="AU467" i="1"/>
  <c r="BI467" i="1" s="1"/>
  <c r="BM466" i="1"/>
  <c r="BJ466" i="1"/>
  <c r="BF466" i="1"/>
  <c r="AX466" i="1"/>
  <c r="BB466" i="1" s="1"/>
  <c r="BD466" i="1" s="1"/>
  <c r="AW466" i="1"/>
  <c r="BG466" i="1" s="1"/>
  <c r="BH466" i="1" s="1"/>
  <c r="BL466" i="1" s="1"/>
  <c r="AU466" i="1"/>
  <c r="BI466" i="1" s="1"/>
  <c r="BP465" i="1"/>
  <c r="BM465" i="1"/>
  <c r="AW465" i="1"/>
  <c r="BG465" i="1" s="1"/>
  <c r="BH465" i="1" s="1"/>
  <c r="BL465" i="1" s="1"/>
  <c r="BK465" i="1" s="1"/>
  <c r="AV465" i="1"/>
  <c r="BJ465" i="1" s="1"/>
  <c r="AU465" i="1"/>
  <c r="BI465" i="1" s="1"/>
  <c r="AT465" i="1"/>
  <c r="AS465" i="1"/>
  <c r="AR465" i="1"/>
  <c r="BM464" i="1"/>
  <c r="BF464" i="1"/>
  <c r="AW464" i="1"/>
  <c r="BG464" i="1" s="1"/>
  <c r="BH464" i="1" s="1"/>
  <c r="BL464" i="1" s="1"/>
  <c r="AV464" i="1"/>
  <c r="BJ464" i="1" s="1"/>
  <c r="AU464" i="1"/>
  <c r="BI464" i="1" s="1"/>
  <c r="AT464" i="1"/>
  <c r="AS464" i="1"/>
  <c r="AR464" i="1"/>
  <c r="BM463" i="1"/>
  <c r="BJ463" i="1"/>
  <c r="BF463" i="1"/>
  <c r="AX463" i="1"/>
  <c r="BB463" i="1" s="1"/>
  <c r="BD463" i="1" s="1"/>
  <c r="AW463" i="1"/>
  <c r="BG463" i="1" s="1"/>
  <c r="BH463" i="1" s="1"/>
  <c r="BL463" i="1" s="1"/>
  <c r="AU463" i="1"/>
  <c r="BI463" i="1" s="1"/>
  <c r="AT463" i="1"/>
  <c r="AS463" i="1"/>
  <c r="AR463" i="1"/>
  <c r="BM462" i="1"/>
  <c r="BG462" i="1"/>
  <c r="BH462" i="1" s="1"/>
  <c r="BL462" i="1" s="1"/>
  <c r="BF462" i="1"/>
  <c r="AV462" i="1"/>
  <c r="BJ462" i="1" s="1"/>
  <c r="AU462" i="1"/>
  <c r="BI462" i="1" s="1"/>
  <c r="BM461" i="1"/>
  <c r="BF461" i="1"/>
  <c r="AW461" i="1"/>
  <c r="BG461" i="1" s="1"/>
  <c r="BH461" i="1" s="1"/>
  <c r="BL461" i="1" s="1"/>
  <c r="AV461" i="1"/>
  <c r="AX461" i="1" s="1"/>
  <c r="BB461" i="1" s="1"/>
  <c r="BD461" i="1" s="1"/>
  <c r="AU461" i="1"/>
  <c r="BI461" i="1" s="1"/>
  <c r="AT461" i="1"/>
  <c r="AS461" i="1"/>
  <c r="AR461" i="1"/>
  <c r="BM460" i="1"/>
  <c r="BJ460" i="1"/>
  <c r="BI460" i="1"/>
  <c r="BF460" i="1"/>
  <c r="AX460" i="1"/>
  <c r="BB460" i="1" s="1"/>
  <c r="BD460" i="1" s="1"/>
  <c r="AW460" i="1"/>
  <c r="BG460" i="1" s="1"/>
  <c r="BH460" i="1" s="1"/>
  <c r="BL460" i="1" s="1"/>
  <c r="AT460" i="1"/>
  <c r="AS460" i="1"/>
  <c r="AR460" i="1"/>
  <c r="BM459" i="1"/>
  <c r="BF459" i="1"/>
  <c r="AW459" i="1"/>
  <c r="BG459" i="1" s="1"/>
  <c r="BH459" i="1" s="1"/>
  <c r="BL459" i="1" s="1"/>
  <c r="AV459" i="1"/>
  <c r="AX459" i="1" s="1"/>
  <c r="BB459" i="1" s="1"/>
  <c r="BD459" i="1" s="1"/>
  <c r="AU459" i="1"/>
  <c r="BI459" i="1" s="1"/>
  <c r="AT459" i="1"/>
  <c r="AS459" i="1"/>
  <c r="AR459" i="1"/>
  <c r="BM458" i="1"/>
  <c r="BJ458" i="1"/>
  <c r="BF458" i="1"/>
  <c r="AX458" i="1"/>
  <c r="BB458" i="1" s="1"/>
  <c r="BD458" i="1" s="1"/>
  <c r="AW458" i="1"/>
  <c r="BG458" i="1" s="1"/>
  <c r="BH458" i="1" s="1"/>
  <c r="BL458" i="1" s="1"/>
  <c r="AU458" i="1"/>
  <c r="BI458" i="1" s="1"/>
  <c r="BM457" i="1"/>
  <c r="BJ457" i="1"/>
  <c r="BF457" i="1"/>
  <c r="AX457" i="1"/>
  <c r="BB457" i="1" s="1"/>
  <c r="BD457" i="1" s="1"/>
  <c r="AW457" i="1"/>
  <c r="BG457" i="1" s="1"/>
  <c r="BH457" i="1" s="1"/>
  <c r="BL457" i="1" s="1"/>
  <c r="AU457" i="1"/>
  <c r="BI457" i="1" s="1"/>
  <c r="BM456" i="1"/>
  <c r="BJ456" i="1"/>
  <c r="BF456" i="1"/>
  <c r="AX456" i="1"/>
  <c r="BB456" i="1" s="1"/>
  <c r="BD456" i="1" s="1"/>
  <c r="AW456" i="1"/>
  <c r="BG456" i="1" s="1"/>
  <c r="BH456" i="1" s="1"/>
  <c r="BL456" i="1" s="1"/>
  <c r="AU456" i="1"/>
  <c r="BI456" i="1" s="1"/>
  <c r="BM455" i="1"/>
  <c r="BJ455" i="1"/>
  <c r="BF455" i="1"/>
  <c r="AX455" i="1"/>
  <c r="BB455" i="1" s="1"/>
  <c r="BD455" i="1" s="1"/>
  <c r="AW455" i="1"/>
  <c r="BG455" i="1" s="1"/>
  <c r="BH455" i="1" s="1"/>
  <c r="BL455" i="1" s="1"/>
  <c r="AU455" i="1"/>
  <c r="BI455" i="1" s="1"/>
  <c r="BM454" i="1"/>
  <c r="BF454" i="1"/>
  <c r="AW454" i="1"/>
  <c r="BG454" i="1" s="1"/>
  <c r="BH454" i="1" s="1"/>
  <c r="BL454" i="1" s="1"/>
  <c r="AV454" i="1"/>
  <c r="BJ454" i="1" s="1"/>
  <c r="AU454" i="1"/>
  <c r="BI454" i="1" s="1"/>
  <c r="AT454" i="1"/>
  <c r="AS454" i="1"/>
  <c r="AR454" i="1"/>
  <c r="BM453" i="1"/>
  <c r="BF453" i="1"/>
  <c r="AW453" i="1"/>
  <c r="BG453" i="1" s="1"/>
  <c r="BH453" i="1" s="1"/>
  <c r="BL453" i="1" s="1"/>
  <c r="AV453" i="1"/>
  <c r="AX453" i="1" s="1"/>
  <c r="BB453" i="1" s="1"/>
  <c r="BD453" i="1" s="1"/>
  <c r="AU453" i="1"/>
  <c r="BI453" i="1" s="1"/>
  <c r="AT453" i="1"/>
  <c r="AS453" i="1"/>
  <c r="AR453" i="1"/>
  <c r="BM452" i="1"/>
  <c r="BJ452" i="1"/>
  <c r="BI452" i="1"/>
  <c r="BF452" i="1"/>
  <c r="AX452" i="1"/>
  <c r="BB452" i="1" s="1"/>
  <c r="BD452" i="1" s="1"/>
  <c r="AW452" i="1"/>
  <c r="BG452" i="1" s="1"/>
  <c r="BH452" i="1" s="1"/>
  <c r="BL452" i="1" s="1"/>
  <c r="AT452" i="1"/>
  <c r="AS452" i="1"/>
  <c r="AR452" i="1"/>
  <c r="BM451" i="1"/>
  <c r="BJ451" i="1"/>
  <c r="BI451" i="1"/>
  <c r="BF451" i="1"/>
  <c r="AX451" i="1"/>
  <c r="BB451" i="1" s="1"/>
  <c r="BD451" i="1" s="1"/>
  <c r="AW451" i="1"/>
  <c r="BG451" i="1" s="1"/>
  <c r="BH451" i="1" s="1"/>
  <c r="BL451" i="1" s="1"/>
  <c r="AT451" i="1"/>
  <c r="AS451" i="1"/>
  <c r="AR451" i="1"/>
  <c r="BM450" i="1"/>
  <c r="BF450" i="1"/>
  <c r="AW450" i="1"/>
  <c r="BG450" i="1" s="1"/>
  <c r="BH450" i="1" s="1"/>
  <c r="BL450" i="1" s="1"/>
  <c r="AV450" i="1"/>
  <c r="BJ450" i="1" s="1"/>
  <c r="AU450" i="1"/>
  <c r="BI450" i="1" s="1"/>
  <c r="AT450" i="1"/>
  <c r="AS450" i="1"/>
  <c r="AR450" i="1"/>
  <c r="BM449" i="1"/>
  <c r="BJ449" i="1"/>
  <c r="BI449" i="1"/>
  <c r="BF449" i="1"/>
  <c r="AX449" i="1"/>
  <c r="BB449" i="1" s="1"/>
  <c r="BD449" i="1" s="1"/>
  <c r="AW449" i="1"/>
  <c r="BG449" i="1" s="1"/>
  <c r="BH449" i="1" s="1"/>
  <c r="BL449" i="1" s="1"/>
  <c r="AT449" i="1"/>
  <c r="AS449" i="1"/>
  <c r="BM448" i="1"/>
  <c r="BF448" i="1"/>
  <c r="AW448" i="1"/>
  <c r="AV448" i="1"/>
  <c r="AX448" i="1" s="1"/>
  <c r="BB448" i="1" s="1"/>
  <c r="BD448" i="1" s="1"/>
  <c r="AU448" i="1"/>
  <c r="BI448" i="1" s="1"/>
  <c r="AT448" i="1"/>
  <c r="AS448" i="1"/>
  <c r="BM447" i="1"/>
  <c r="BF447" i="1"/>
  <c r="AW447" i="1"/>
  <c r="BG447" i="1" s="1"/>
  <c r="BH447" i="1" s="1"/>
  <c r="BL447" i="1" s="1"/>
  <c r="AV447" i="1"/>
  <c r="AX447" i="1" s="1"/>
  <c r="BB447" i="1" s="1"/>
  <c r="BD447" i="1" s="1"/>
  <c r="AU447" i="1"/>
  <c r="BI447" i="1" s="1"/>
  <c r="AT447" i="1"/>
  <c r="AS447" i="1"/>
  <c r="A447" i="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BM446" i="1"/>
  <c r="BF446" i="1"/>
  <c r="AW446" i="1"/>
  <c r="BG446" i="1" s="1"/>
  <c r="AV446" i="1"/>
  <c r="AU446" i="1"/>
  <c r="BI446" i="1" s="1"/>
  <c r="AT446" i="1"/>
  <c r="AS446" i="1"/>
  <c r="AR446" i="1"/>
  <c r="BQ445" i="1"/>
  <c r="BO445" i="1"/>
  <c r="BE445" i="1"/>
  <c r="BC445" i="1"/>
  <c r="BA445" i="1"/>
  <c r="AZ445" i="1"/>
  <c r="AY445" i="1"/>
  <c r="AQ445" i="1"/>
  <c r="AQ437" i="1" s="1"/>
  <c r="AP445" i="1"/>
  <c r="AO445" i="1"/>
  <c r="AN445" i="1"/>
  <c r="AM445" i="1"/>
  <c r="AM437" i="1" s="1"/>
  <c r="AL445" i="1"/>
  <c r="AK445" i="1"/>
  <c r="AJ445" i="1"/>
  <c r="AI445" i="1"/>
  <c r="AI437" i="1" s="1"/>
  <c r="AH445" i="1"/>
  <c r="AG445" i="1"/>
  <c r="AF445" i="1"/>
  <c r="AE445" i="1"/>
  <c r="AE437" i="1" s="1"/>
  <c r="AD445" i="1"/>
  <c r="AC445" i="1"/>
  <c r="AB445" i="1"/>
  <c r="AA445" i="1"/>
  <c r="AA437" i="1" s="1"/>
  <c r="Z445" i="1"/>
  <c r="Y445" i="1"/>
  <c r="X445" i="1"/>
  <c r="W445" i="1"/>
  <c r="W437" i="1" s="1"/>
  <c r="V445" i="1"/>
  <c r="U445" i="1"/>
  <c r="T445" i="1"/>
  <c r="S445" i="1"/>
  <c r="S437" i="1" s="1"/>
  <c r="R445" i="1"/>
  <c r="Q445" i="1"/>
  <c r="P445" i="1"/>
  <c r="O445" i="1"/>
  <c r="O437" i="1" s="1"/>
  <c r="N445" i="1"/>
  <c r="M445" i="1"/>
  <c r="L445" i="1"/>
  <c r="K445" i="1"/>
  <c r="K437" i="1" s="1"/>
  <c r="J445" i="1"/>
  <c r="I445" i="1"/>
  <c r="H445" i="1"/>
  <c r="G445" i="1"/>
  <c r="G437" i="1" s="1"/>
  <c r="R437" i="1"/>
  <c r="BR426" i="1"/>
  <c r="BM426" i="1"/>
  <c r="BH426" i="1"/>
  <c r="BL426" i="1" s="1"/>
  <c r="BR425" i="1"/>
  <c r="BM425" i="1"/>
  <c r="BI425" i="1"/>
  <c r="BH425" i="1"/>
  <c r="BL425" i="1" s="1"/>
  <c r="BF425" i="1"/>
  <c r="BM424" i="1"/>
  <c r="BH424" i="1"/>
  <c r="BL424" i="1" s="1"/>
  <c r="BM423" i="1"/>
  <c r="BH423" i="1"/>
  <c r="BL423" i="1" s="1"/>
  <c r="BM422" i="1"/>
  <c r="BH422" i="1"/>
  <c r="BL422" i="1" s="1"/>
  <c r="BF422" i="1"/>
  <c r="BM421" i="1"/>
  <c r="BJ421" i="1"/>
  <c r="BI421" i="1"/>
  <c r="BH421" i="1"/>
  <c r="BF421" i="1"/>
  <c r="BM420" i="1"/>
  <c r="BH420" i="1"/>
  <c r="BL420" i="1" s="1"/>
  <c r="BF420" i="1"/>
  <c r="BM419" i="1"/>
  <c r="BJ419" i="1"/>
  <c r="BJ417" i="1" s="1"/>
  <c r="BH419" i="1"/>
  <c r="BL419" i="1" s="1"/>
  <c r="BF419" i="1"/>
  <c r="A419" i="1"/>
  <c r="A420" i="1" s="1"/>
  <c r="A421" i="1" s="1"/>
  <c r="A422" i="1" s="1"/>
  <c r="BM418" i="1"/>
  <c r="BH418" i="1"/>
  <c r="BL418" i="1" s="1"/>
  <c r="BF418" i="1"/>
  <c r="BQ417" i="1"/>
  <c r="BO417" i="1"/>
  <c r="BI417" i="1"/>
  <c r="BG417" i="1"/>
  <c r="BE417" i="1"/>
  <c r="BD417" i="1"/>
  <c r="BC417" i="1"/>
  <c r="BB417" i="1"/>
  <c r="BA417" i="1"/>
  <c r="AZ417" i="1"/>
  <c r="AY417" i="1"/>
  <c r="AX417" i="1"/>
  <c r="AW417" i="1"/>
  <c r="AV417" i="1"/>
  <c r="AU417" i="1"/>
  <c r="AT417" i="1"/>
  <c r="AS417" i="1"/>
  <c r="AR417" i="1"/>
  <c r="AQ417" i="1"/>
  <c r="AP417" i="1"/>
  <c r="AO417" i="1"/>
  <c r="AN417" i="1"/>
  <c r="AM417" i="1"/>
  <c r="AL417" i="1"/>
  <c r="AK417" i="1"/>
  <c r="AJ417" i="1"/>
  <c r="AI417" i="1"/>
  <c r="AH417" i="1"/>
  <c r="AG417" i="1"/>
  <c r="AF417" i="1"/>
  <c r="AE417" i="1"/>
  <c r="AD417" i="1"/>
  <c r="AC417" i="1"/>
  <c r="AB417" i="1"/>
  <c r="AA417" i="1"/>
  <c r="Z417" i="1"/>
  <c r="Y417" i="1"/>
  <c r="X417" i="1"/>
  <c r="W417" i="1"/>
  <c r="V417" i="1"/>
  <c r="U417" i="1"/>
  <c r="T417" i="1"/>
  <c r="S417" i="1"/>
  <c r="R417" i="1"/>
  <c r="Q417" i="1"/>
  <c r="P417" i="1"/>
  <c r="O417" i="1"/>
  <c r="N417" i="1"/>
  <c r="M417" i="1"/>
  <c r="L417" i="1"/>
  <c r="K417" i="1"/>
  <c r="J417" i="1"/>
  <c r="I417" i="1"/>
  <c r="H417" i="1"/>
  <c r="G417" i="1"/>
  <c r="BM412" i="1"/>
  <c r="BF412" i="1"/>
  <c r="AW412" i="1"/>
  <c r="BG412" i="1" s="1"/>
  <c r="BH412" i="1" s="1"/>
  <c r="BL412" i="1" s="1"/>
  <c r="AV412" i="1"/>
  <c r="BJ412" i="1" s="1"/>
  <c r="AU412" i="1"/>
  <c r="BI412" i="1" s="1"/>
  <c r="A412" i="1"/>
  <c r="BM411" i="1"/>
  <c r="BJ411" i="1"/>
  <c r="BI411" i="1"/>
  <c r="BG411" i="1"/>
  <c r="BH411" i="1" s="1"/>
  <c r="BL411" i="1" s="1"/>
  <c r="BF411" i="1"/>
  <c r="AW411" i="1"/>
  <c r="AX411" i="1" s="1"/>
  <c r="BB411" i="1" s="1"/>
  <c r="BD411" i="1" s="1"/>
  <c r="BM410" i="1"/>
  <c r="BI410" i="1"/>
  <c r="BJ410" i="1" s="1"/>
  <c r="BF410" i="1"/>
  <c r="AH410" i="1"/>
  <c r="AN410" i="1" s="1"/>
  <c r="AS410" i="1" s="1"/>
  <c r="BA410" i="1" s="1"/>
  <c r="BJ409" i="1"/>
  <c r="BI409" i="1"/>
  <c r="BF409" i="1"/>
  <c r="AY409" i="1"/>
  <c r="BM409" i="1" s="1"/>
  <c r="AW409" i="1"/>
  <c r="BL408" i="1"/>
  <c r="BF408" i="1"/>
  <c r="BA408" i="1"/>
  <c r="AY408" i="1"/>
  <c r="BM408" i="1" s="1"/>
  <c r="AW408" i="1"/>
  <c r="AV408" i="1"/>
  <c r="BJ408" i="1" s="1"/>
  <c r="AU408" i="1"/>
  <c r="BJ407" i="1"/>
  <c r="BI407" i="1"/>
  <c r="BF407" i="1"/>
  <c r="AY407" i="1"/>
  <c r="BM407" i="1" s="1"/>
  <c r="AS407" i="1"/>
  <c r="BA407" i="1" s="1"/>
  <c r="AR407" i="1"/>
  <c r="AH407" i="1"/>
  <c r="AI407" i="1" s="1"/>
  <c r="AX407" i="1" s="1"/>
  <c r="BJ406" i="1"/>
  <c r="BI406" i="1"/>
  <c r="BF406" i="1"/>
  <c r="BE406" i="1"/>
  <c r="BE397" i="1" s="1"/>
  <c r="AY406" i="1"/>
  <c r="BM406" i="1" s="1"/>
  <c r="AR406" i="1"/>
  <c r="AC406" i="1"/>
  <c r="AA406" i="1"/>
  <c r="AA397" i="1" s="1"/>
  <c r="M406" i="1"/>
  <c r="BJ405" i="1"/>
  <c r="BI405" i="1"/>
  <c r="BF405" i="1"/>
  <c r="AY405" i="1"/>
  <c r="BM405" i="1" s="1"/>
  <c r="AW405" i="1"/>
  <c r="BM404" i="1"/>
  <c r="BJ404" i="1"/>
  <c r="BI404" i="1"/>
  <c r="BF404" i="1"/>
  <c r="AR404" i="1"/>
  <c r="AH404" i="1"/>
  <c r="BM403" i="1"/>
  <c r="BF403" i="1"/>
  <c r="AV403" i="1"/>
  <c r="BJ403" i="1" s="1"/>
  <c r="AU403" i="1"/>
  <c r="BI403" i="1" s="1"/>
  <c r="AH403" i="1"/>
  <c r="AF403" i="1"/>
  <c r="AF397" i="1" s="1"/>
  <c r="M403" i="1"/>
  <c r="M397" i="1" s="1"/>
  <c r="BM402" i="1"/>
  <c r="BJ402" i="1"/>
  <c r="BI402" i="1"/>
  <c r="BG402" i="1"/>
  <c r="BH402" i="1" s="1"/>
  <c r="BL402" i="1" s="1"/>
  <c r="BF402" i="1"/>
  <c r="AX402" i="1"/>
  <c r="BB402" i="1" s="1"/>
  <c r="BD402" i="1" s="1"/>
  <c r="BJ401" i="1"/>
  <c r="BI401" i="1"/>
  <c r="BF401" i="1"/>
  <c r="BA401" i="1"/>
  <c r="AY401" i="1"/>
  <c r="BM400" i="1"/>
  <c r="BJ400" i="1"/>
  <c r="BI400" i="1"/>
  <c r="BH400" i="1"/>
  <c r="BL400" i="1" s="1"/>
  <c r="BF400" i="1"/>
  <c r="AX400" i="1"/>
  <c r="BB400" i="1" s="1"/>
  <c r="BD400" i="1" s="1"/>
  <c r="AW400" i="1"/>
  <c r="AT400" i="1"/>
  <c r="AS400" i="1"/>
  <c r="BA400" i="1" s="1"/>
  <c r="G400" i="1"/>
  <c r="G397" i="1" s="1"/>
  <c r="A400" i="1"/>
  <c r="A401" i="1" s="1"/>
  <c r="A402" i="1" s="1"/>
  <c r="A403" i="1" s="1"/>
  <c r="A404" i="1" s="1"/>
  <c r="A405" i="1" s="1"/>
  <c r="A406" i="1" s="1"/>
  <c r="A407" i="1" s="1"/>
  <c r="A408" i="1" s="1"/>
  <c r="A409" i="1" s="1"/>
  <c r="A410" i="1" s="1"/>
  <c r="BM399" i="1"/>
  <c r="BJ399" i="1"/>
  <c r="BH399" i="1"/>
  <c r="AH399" i="1"/>
  <c r="AN399" i="1" s="1"/>
  <c r="BO398" i="1"/>
  <c r="BP398" i="1" s="1"/>
  <c r="BK398" i="1" s="1"/>
  <c r="BG398" i="1"/>
  <c r="BF398" i="1"/>
  <c r="BE398" i="1"/>
  <c r="AZ398" i="1"/>
  <c r="AY398" i="1"/>
  <c r="BM398" i="1" s="1"/>
  <c r="AV398" i="1"/>
  <c r="AU398" i="1"/>
  <c r="AR398" i="1"/>
  <c r="AQ398" i="1"/>
  <c r="AP398" i="1"/>
  <c r="AM398" i="1"/>
  <c r="AL398" i="1"/>
  <c r="AK398" i="1"/>
  <c r="AJ398" i="1"/>
  <c r="AH398" i="1"/>
  <c r="AG398" i="1"/>
  <c r="AF398" i="1"/>
  <c r="AE398" i="1"/>
  <c r="AD398" i="1"/>
  <c r="AC398" i="1"/>
  <c r="AB398" i="1"/>
  <c r="AA398" i="1"/>
  <c r="Z398" i="1"/>
  <c r="Y398" i="1"/>
  <c r="X398" i="1"/>
  <c r="W398" i="1"/>
  <c r="V398" i="1"/>
  <c r="U398" i="1"/>
  <c r="T398" i="1"/>
  <c r="S398" i="1"/>
  <c r="R398" i="1"/>
  <c r="Q398" i="1"/>
  <c r="P398" i="1"/>
  <c r="O398" i="1"/>
  <c r="N398" i="1"/>
  <c r="M398" i="1"/>
  <c r="L398" i="1"/>
  <c r="K398" i="1"/>
  <c r="J398" i="1"/>
  <c r="I398" i="1"/>
  <c r="H398" i="1"/>
  <c r="G398" i="1"/>
  <c r="BQ397" i="1"/>
  <c r="BO397" i="1"/>
  <c r="BC397" i="1"/>
  <c r="AQ397" i="1"/>
  <c r="AP397" i="1"/>
  <c r="AM397" i="1"/>
  <c r="AL397" i="1"/>
  <c r="AK397" i="1"/>
  <c r="AJ397" i="1"/>
  <c r="AG397" i="1"/>
  <c r="AE397" i="1"/>
  <c r="AD397" i="1"/>
  <c r="Z397" i="1"/>
  <c r="Y397" i="1"/>
  <c r="X397" i="1"/>
  <c r="W397" i="1"/>
  <c r="V397" i="1"/>
  <c r="U397" i="1"/>
  <c r="T397" i="1"/>
  <c r="S397" i="1"/>
  <c r="R397" i="1"/>
  <c r="Q397" i="1"/>
  <c r="P397" i="1"/>
  <c r="O397" i="1"/>
  <c r="N397" i="1"/>
  <c r="L397" i="1"/>
  <c r="K397" i="1"/>
  <c r="J397" i="1"/>
  <c r="I397" i="1"/>
  <c r="H397" i="1"/>
  <c r="BM396" i="1"/>
  <c r="BK396" i="1"/>
  <c r="BR394" i="1"/>
  <c r="BM394" i="1"/>
  <c r="BI394" i="1"/>
  <c r="BF394" i="1"/>
  <c r="AW394" i="1"/>
  <c r="BG394" i="1" s="1"/>
  <c r="BH394" i="1" s="1"/>
  <c r="BL394" i="1" s="1"/>
  <c r="BM393" i="1"/>
  <c r="BH393" i="1"/>
  <c r="BL393" i="1" s="1"/>
  <c r="BB393" i="1"/>
  <c r="BD393" i="1" s="1"/>
  <c r="AP393" i="1"/>
  <c r="AP384" i="1" s="1"/>
  <c r="AC393" i="1"/>
  <c r="AB393" i="1" s="1"/>
  <c r="X393" i="1"/>
  <c r="AS393" i="1" s="1"/>
  <c r="BJ392" i="1"/>
  <c r="BI392" i="1"/>
  <c r="BE392" i="1" s="1"/>
  <c r="AY392" i="1"/>
  <c r="BM392" i="1" s="1"/>
  <c r="AR392" i="1"/>
  <c r="AH392" i="1"/>
  <c r="AN392" i="1" s="1"/>
  <c r="AS392" i="1" s="1"/>
  <c r="BA392" i="1" s="1"/>
  <c r="BJ391" i="1"/>
  <c r="BI391" i="1"/>
  <c r="BF391" i="1"/>
  <c r="AY391" i="1"/>
  <c r="BM391" i="1" s="1"/>
  <c r="AR391" i="1"/>
  <c r="AH391" i="1"/>
  <c r="AI391" i="1" s="1"/>
  <c r="BM390" i="1"/>
  <c r="BK390" i="1"/>
  <c r="A390" i="1"/>
  <c r="A391" i="1" s="1"/>
  <c r="A392" i="1" s="1"/>
  <c r="A393" i="1" s="1"/>
  <c r="BJ389" i="1"/>
  <c r="BI389" i="1"/>
  <c r="AY389" i="1"/>
  <c r="BM389" i="1" s="1"/>
  <c r="AH389" i="1"/>
  <c r="BQ384" i="1"/>
  <c r="BO384" i="1"/>
  <c r="BC384" i="1"/>
  <c r="AV384" i="1"/>
  <c r="AU384" i="1"/>
  <c r="AQ384" i="1"/>
  <c r="AM384" i="1"/>
  <c r="AL384" i="1"/>
  <c r="AK384" i="1"/>
  <c r="AJ384" i="1"/>
  <c r="AG384" i="1"/>
  <c r="AF384" i="1"/>
  <c r="AE384" i="1"/>
  <c r="AD384" i="1"/>
  <c r="AC384" i="1"/>
  <c r="Z384" i="1"/>
  <c r="W384" i="1"/>
  <c r="V384" i="1"/>
  <c r="U384" i="1"/>
  <c r="T384" i="1"/>
  <c r="S384" i="1"/>
  <c r="R384" i="1"/>
  <c r="R383" i="1" s="1"/>
  <c r="Q384" i="1"/>
  <c r="P384" i="1"/>
  <c r="O384" i="1"/>
  <c r="N384" i="1"/>
  <c r="M384" i="1"/>
  <c r="L384" i="1"/>
  <c r="K384" i="1"/>
  <c r="J384" i="1"/>
  <c r="I384" i="1"/>
  <c r="H384" i="1"/>
  <c r="G384" i="1"/>
  <c r="BM381" i="1"/>
  <c r="BJ381" i="1"/>
  <c r="BN381" i="1" s="1"/>
  <c r="BP381" i="1" s="1"/>
  <c r="BI381" i="1"/>
  <c r="BM380" i="1"/>
  <c r="BJ380" i="1"/>
  <c r="BN380" i="1" s="1"/>
  <c r="BP380" i="1" s="1"/>
  <c r="BI380" i="1"/>
  <c r="BM379" i="1"/>
  <c r="BJ379" i="1"/>
  <c r="BN379" i="1" s="1"/>
  <c r="BP379" i="1" s="1"/>
  <c r="BK379" i="1" s="1"/>
  <c r="BI379" i="1"/>
  <c r="BM378" i="1"/>
  <c r="BJ378" i="1"/>
  <c r="BI378" i="1"/>
  <c r="BH378" i="1"/>
  <c r="BL378" i="1" s="1"/>
  <c r="BM377" i="1"/>
  <c r="BJ377" i="1"/>
  <c r="BI377" i="1"/>
  <c r="BH377" i="1"/>
  <c r="BL377" i="1" s="1"/>
  <c r="BM376" i="1"/>
  <c r="BJ376" i="1"/>
  <c r="BI376" i="1"/>
  <c r="BH376" i="1"/>
  <c r="BL376" i="1" s="1"/>
  <c r="A376" i="1"/>
  <c r="A377" i="1" s="1"/>
  <c r="A378" i="1" s="1"/>
  <c r="A379" i="1" s="1"/>
  <c r="A380" i="1" s="1"/>
  <c r="A381" i="1" s="1"/>
  <c r="BM375" i="1"/>
  <c r="BJ375" i="1"/>
  <c r="BI375" i="1"/>
  <c r="AW375" i="1"/>
  <c r="BG375" i="1" s="1"/>
  <c r="AV375" i="1"/>
  <c r="AU375" i="1"/>
  <c r="AU374" i="1" s="1"/>
  <c r="BQ374" i="1"/>
  <c r="BO374" i="1"/>
  <c r="BC374" i="1"/>
  <c r="BA374" i="1"/>
  <c r="AZ374" i="1"/>
  <c r="AY374" i="1"/>
  <c r="AT374" i="1"/>
  <c r="AS374" i="1"/>
  <c r="AR374" i="1"/>
  <c r="AQ374" i="1"/>
  <c r="AP374" i="1"/>
  <c r="AO374" i="1"/>
  <c r="AN374" i="1"/>
  <c r="AM374" i="1"/>
  <c r="AL374" i="1"/>
  <c r="AK374" i="1"/>
  <c r="AJ374" i="1"/>
  <c r="AI374" i="1"/>
  <c r="AH374" i="1"/>
  <c r="AG374" i="1"/>
  <c r="AF374" i="1"/>
  <c r="AE374" i="1"/>
  <c r="AD374" i="1"/>
  <c r="AC374" i="1"/>
  <c r="AB374" i="1"/>
  <c r="AA374" i="1"/>
  <c r="Z374" i="1"/>
  <c r="Y374" i="1"/>
  <c r="X374" i="1"/>
  <c r="W374" i="1"/>
  <c r="V374" i="1"/>
  <c r="U374" i="1"/>
  <c r="T374" i="1"/>
  <c r="S374" i="1"/>
  <c r="R374" i="1"/>
  <c r="Q374" i="1"/>
  <c r="P374" i="1"/>
  <c r="O374" i="1"/>
  <c r="N374" i="1"/>
  <c r="M374" i="1"/>
  <c r="L374" i="1"/>
  <c r="K374" i="1"/>
  <c r="J374" i="1"/>
  <c r="I374" i="1"/>
  <c r="H374" i="1"/>
  <c r="G374" i="1"/>
  <c r="BM366" i="1"/>
  <c r="BJ366" i="1"/>
  <c r="BI366" i="1"/>
  <c r="BH366" i="1"/>
  <c r="BL366" i="1" s="1"/>
  <c r="AR366" i="1"/>
  <c r="AH366" i="1"/>
  <c r="AI366" i="1" s="1"/>
  <c r="BM365" i="1"/>
  <c r="BJ365" i="1"/>
  <c r="BI365" i="1"/>
  <c r="BH365" i="1"/>
  <c r="BL365" i="1" s="1"/>
  <c r="AR365" i="1"/>
  <c r="AH365" i="1"/>
  <c r="AI365" i="1" s="1"/>
  <c r="BJ364" i="1"/>
  <c r="BI364" i="1"/>
  <c r="AY364" i="1"/>
  <c r="BM364" i="1" s="1"/>
  <c r="AR364" i="1"/>
  <c r="AH364" i="1"/>
  <c r="AI364" i="1" s="1"/>
  <c r="BM363" i="1"/>
  <c r="BJ363" i="1"/>
  <c r="BF363" i="1"/>
  <c r="AX363" i="1"/>
  <c r="BB363" i="1" s="1"/>
  <c r="BD363" i="1" s="1"/>
  <c r="AW363" i="1"/>
  <c r="BG363" i="1" s="1"/>
  <c r="BH363" i="1" s="1"/>
  <c r="BL363" i="1" s="1"/>
  <c r="BK363" i="1" s="1"/>
  <c r="AU363" i="1"/>
  <c r="BI363" i="1" s="1"/>
  <c r="BM362" i="1"/>
  <c r="BJ362" i="1"/>
  <c r="BI362" i="1"/>
  <c r="BF362" i="1"/>
  <c r="AX362" i="1"/>
  <c r="BB362" i="1" s="1"/>
  <c r="BD362" i="1" s="1"/>
  <c r="AW362" i="1"/>
  <c r="BG362" i="1" s="1"/>
  <c r="BH362" i="1" s="1"/>
  <c r="BL362" i="1" s="1"/>
  <c r="AT362" i="1"/>
  <c r="AS362" i="1"/>
  <c r="AR362" i="1"/>
  <c r="BM361" i="1"/>
  <c r="BJ361" i="1"/>
  <c r="BF361" i="1"/>
  <c r="AX361" i="1"/>
  <c r="BB361" i="1" s="1"/>
  <c r="BD361" i="1" s="1"/>
  <c r="AW361" i="1"/>
  <c r="BG361" i="1" s="1"/>
  <c r="BH361" i="1" s="1"/>
  <c r="BL361" i="1" s="1"/>
  <c r="AU361" i="1"/>
  <c r="BM360" i="1"/>
  <c r="BJ360" i="1"/>
  <c r="BI360" i="1"/>
  <c r="BF360" i="1"/>
  <c r="AX360" i="1"/>
  <c r="BB360" i="1" s="1"/>
  <c r="BD360" i="1" s="1"/>
  <c r="AW360" i="1"/>
  <c r="BG360" i="1" s="1"/>
  <c r="BH360" i="1" s="1"/>
  <c r="BL360" i="1" s="1"/>
  <c r="AT360" i="1"/>
  <c r="AS360" i="1"/>
  <c r="AR360" i="1"/>
  <c r="BM359" i="1"/>
  <c r="BJ359" i="1"/>
  <c r="BI359" i="1"/>
  <c r="BF359" i="1"/>
  <c r="AX359" i="1"/>
  <c r="BB359" i="1" s="1"/>
  <c r="BD359" i="1" s="1"/>
  <c r="AW359" i="1"/>
  <c r="BG359" i="1" s="1"/>
  <c r="BH359" i="1" s="1"/>
  <c r="BL359" i="1" s="1"/>
  <c r="AT359" i="1"/>
  <c r="AS359" i="1"/>
  <c r="AR359" i="1"/>
  <c r="BM358" i="1"/>
  <c r="BF358" i="1"/>
  <c r="AW358" i="1"/>
  <c r="BG358" i="1" s="1"/>
  <c r="BH358" i="1" s="1"/>
  <c r="BL358" i="1" s="1"/>
  <c r="AV358" i="1"/>
  <c r="AX358" i="1" s="1"/>
  <c r="BB358" i="1" s="1"/>
  <c r="BD358" i="1" s="1"/>
  <c r="AU358" i="1"/>
  <c r="BI358" i="1" s="1"/>
  <c r="AT358" i="1"/>
  <c r="AS358" i="1"/>
  <c r="BM357" i="1"/>
  <c r="BJ357" i="1"/>
  <c r="BI357" i="1"/>
  <c r="BF357" i="1"/>
  <c r="AX357" i="1"/>
  <c r="BB357" i="1" s="1"/>
  <c r="BD357" i="1" s="1"/>
  <c r="AW357" i="1"/>
  <c r="BG357" i="1" s="1"/>
  <c r="BH357" i="1" s="1"/>
  <c r="BL357" i="1" s="1"/>
  <c r="AT357" i="1"/>
  <c r="AS357" i="1"/>
  <c r="A357" i="1"/>
  <c r="A358" i="1" s="1"/>
  <c r="A359" i="1" s="1"/>
  <c r="A360" i="1" s="1"/>
  <c r="A361" i="1" s="1"/>
  <c r="A362" i="1" s="1"/>
  <c r="A363" i="1" s="1"/>
  <c r="A364" i="1" s="1"/>
  <c r="A365" i="1" s="1"/>
  <c r="A366" i="1" s="1"/>
  <c r="BM356" i="1"/>
  <c r="BF356" i="1"/>
  <c r="AW356" i="1"/>
  <c r="BG356" i="1" s="1"/>
  <c r="AV356" i="1"/>
  <c r="BJ356" i="1" s="1"/>
  <c r="AU356" i="1"/>
  <c r="BI356" i="1" s="1"/>
  <c r="BQ355" i="1"/>
  <c r="BO355" i="1"/>
  <c r="BE355" i="1"/>
  <c r="BC355" i="1"/>
  <c r="BC354" i="1" s="1"/>
  <c r="BA355" i="1"/>
  <c r="BA354" i="1" s="1"/>
  <c r="AZ355" i="1"/>
  <c r="AZ354" i="1" s="1"/>
  <c r="AQ355" i="1"/>
  <c r="AQ354" i="1" s="1"/>
  <c r="AP355" i="1"/>
  <c r="AM355" i="1"/>
  <c r="AM354" i="1" s="1"/>
  <c r="AL355" i="1"/>
  <c r="AK355" i="1"/>
  <c r="AJ355" i="1"/>
  <c r="AG355" i="1"/>
  <c r="AF355" i="1"/>
  <c r="AE355" i="1"/>
  <c r="AE354" i="1" s="1"/>
  <c r="AD355" i="1"/>
  <c r="AC355" i="1"/>
  <c r="AC354" i="1" s="1"/>
  <c r="AB355" i="1"/>
  <c r="AA355" i="1"/>
  <c r="AA354" i="1" s="1"/>
  <c r="Z355" i="1"/>
  <c r="Y355" i="1"/>
  <c r="Y354" i="1" s="1"/>
  <c r="X355" i="1"/>
  <c r="W355" i="1"/>
  <c r="W354" i="1" s="1"/>
  <c r="V355" i="1"/>
  <c r="U355" i="1"/>
  <c r="U354" i="1" s="1"/>
  <c r="T355" i="1"/>
  <c r="S355" i="1"/>
  <c r="S354" i="1" s="1"/>
  <c r="R355" i="1"/>
  <c r="Q355" i="1"/>
  <c r="Q354" i="1" s="1"/>
  <c r="P355" i="1"/>
  <c r="O355" i="1"/>
  <c r="O354" i="1" s="1"/>
  <c r="N355" i="1"/>
  <c r="M355" i="1"/>
  <c r="M354" i="1" s="1"/>
  <c r="L355" i="1"/>
  <c r="K355" i="1"/>
  <c r="K354" i="1" s="1"/>
  <c r="J355" i="1"/>
  <c r="I355" i="1"/>
  <c r="I354" i="1" s="1"/>
  <c r="H355" i="1"/>
  <c r="G355" i="1"/>
  <c r="G354" i="1" s="1"/>
  <c r="AG354" i="1"/>
  <c r="BM353" i="1"/>
  <c r="BK353" i="1"/>
  <c r="BM352" i="1"/>
  <c r="BH352" i="1"/>
  <c r="BL352" i="1" s="1"/>
  <c r="BM351" i="1"/>
  <c r="BL351" i="1"/>
  <c r="BJ351" i="1"/>
  <c r="BI351" i="1"/>
  <c r="BI349" i="1" s="1"/>
  <c r="BN350" i="1"/>
  <c r="BP350" i="1" s="1"/>
  <c r="BM350" i="1"/>
  <c r="BG350" i="1"/>
  <c r="BH350" i="1" s="1"/>
  <c r="BF350" i="1"/>
  <c r="BE350" i="1"/>
  <c r="BD350" i="1"/>
  <c r="AZ350" i="1"/>
  <c r="AX350" i="1"/>
  <c r="AW350" i="1"/>
  <c r="AW349" i="1" s="1"/>
  <c r="AV350" i="1"/>
  <c r="AV349" i="1" s="1"/>
  <c r="AU350" i="1"/>
  <c r="AU349" i="1" s="1"/>
  <c r="AT350" i="1"/>
  <c r="AT349" i="1" s="1"/>
  <c r="AS350" i="1"/>
  <c r="AS349" i="1" s="1"/>
  <c r="AR350" i="1"/>
  <c r="AR349" i="1" s="1"/>
  <c r="AQ350" i="1"/>
  <c r="AQ349" i="1" s="1"/>
  <c r="AP350" i="1"/>
  <c r="AP349" i="1" s="1"/>
  <c r="AO350" i="1"/>
  <c r="AO349" i="1" s="1"/>
  <c r="AN350" i="1"/>
  <c r="AN349" i="1" s="1"/>
  <c r="AM350" i="1"/>
  <c r="AM349" i="1" s="1"/>
  <c r="AL350" i="1"/>
  <c r="AL349" i="1" s="1"/>
  <c r="AK350" i="1"/>
  <c r="AK349" i="1" s="1"/>
  <c r="AJ350" i="1"/>
  <c r="AJ349" i="1" s="1"/>
  <c r="AI350" i="1"/>
  <c r="AI349" i="1" s="1"/>
  <c r="AH350" i="1"/>
  <c r="AH349" i="1" s="1"/>
  <c r="AG350" i="1"/>
  <c r="AG349" i="1" s="1"/>
  <c r="AF350" i="1"/>
  <c r="AF349" i="1" s="1"/>
  <c r="AE350" i="1"/>
  <c r="AE349" i="1" s="1"/>
  <c r="AD350" i="1"/>
  <c r="AD349" i="1" s="1"/>
  <c r="AC350" i="1"/>
  <c r="AC349" i="1" s="1"/>
  <c r="AB350" i="1"/>
  <c r="AB349" i="1" s="1"/>
  <c r="AA350" i="1"/>
  <c r="AA349" i="1" s="1"/>
  <c r="Z350" i="1"/>
  <c r="Z349" i="1" s="1"/>
  <c r="Y350" i="1"/>
  <c r="Y349" i="1" s="1"/>
  <c r="X350" i="1"/>
  <c r="X349" i="1" s="1"/>
  <c r="W350" i="1"/>
  <c r="W349" i="1" s="1"/>
  <c r="V350" i="1"/>
  <c r="U350" i="1"/>
  <c r="U349" i="1" s="1"/>
  <c r="T350" i="1"/>
  <c r="T349" i="1" s="1"/>
  <c r="S350" i="1"/>
  <c r="S349" i="1" s="1"/>
  <c r="R350" i="1"/>
  <c r="R349" i="1" s="1"/>
  <c r="Q350" i="1"/>
  <c r="Q349" i="1" s="1"/>
  <c r="P350" i="1"/>
  <c r="P349" i="1" s="1"/>
  <c r="O350" i="1"/>
  <c r="O349" i="1" s="1"/>
  <c r="N350" i="1"/>
  <c r="M350" i="1"/>
  <c r="M349" i="1" s="1"/>
  <c r="L350" i="1"/>
  <c r="L349" i="1" s="1"/>
  <c r="K350" i="1"/>
  <c r="K349" i="1" s="1"/>
  <c r="J350" i="1"/>
  <c r="J349" i="1" s="1"/>
  <c r="I350" i="1"/>
  <c r="I349" i="1" s="1"/>
  <c r="BR349" i="1"/>
  <c r="BQ349" i="1"/>
  <c r="BO349" i="1"/>
  <c r="BJ349" i="1"/>
  <c r="BG349" i="1"/>
  <c r="BF349" i="1"/>
  <c r="BE349" i="1"/>
  <c r="BD349" i="1"/>
  <c r="BC349" i="1"/>
  <c r="BA349" i="1"/>
  <c r="AZ349" i="1"/>
  <c r="AY349" i="1"/>
  <c r="BM349" i="1" s="1"/>
  <c r="N349" i="1"/>
  <c r="H349" i="1"/>
  <c r="G349" i="1"/>
  <c r="BM348" i="1"/>
  <c r="BJ348" i="1"/>
  <c r="BI348" i="1"/>
  <c r="BF348" i="1"/>
  <c r="AX348" i="1"/>
  <c r="BB348" i="1" s="1"/>
  <c r="BD348" i="1" s="1"/>
  <c r="AW348" i="1"/>
  <c r="BG348" i="1" s="1"/>
  <c r="BH348" i="1" s="1"/>
  <c r="BL348" i="1" s="1"/>
  <c r="BM347" i="1"/>
  <c r="BH347" i="1"/>
  <c r="BL347" i="1" s="1"/>
  <c r="BF347" i="1"/>
  <c r="BD347" i="1"/>
  <c r="AV347" i="1"/>
  <c r="AU347" i="1"/>
  <c r="AW347" i="1" s="1"/>
  <c r="BM346" i="1"/>
  <c r="BJ346" i="1"/>
  <c r="BN346" i="1" s="1"/>
  <c r="BP346" i="1" s="1"/>
  <c r="BK346" i="1" s="1"/>
  <c r="BI346" i="1"/>
  <c r="BF346" i="1"/>
  <c r="AX346" i="1"/>
  <c r="BB346" i="1" s="1"/>
  <c r="BD346" i="1" s="1"/>
  <c r="AW346" i="1"/>
  <c r="BG346" i="1" s="1"/>
  <c r="BH346" i="1" s="1"/>
  <c r="AO346" i="1"/>
  <c r="AT346" i="1" s="1"/>
  <c r="AH346" i="1"/>
  <c r="AN346" i="1" s="1"/>
  <c r="AS346" i="1" s="1"/>
  <c r="BF345" i="1"/>
  <c r="AY345" i="1"/>
  <c r="BM345" i="1" s="1"/>
  <c r="AW345" i="1"/>
  <c r="AV345" i="1"/>
  <c r="BJ345" i="1" s="1"/>
  <c r="AU345" i="1"/>
  <c r="AT345" i="1"/>
  <c r="AS345" i="1"/>
  <c r="BM344" i="1"/>
  <c r="BJ344" i="1"/>
  <c r="BI344" i="1"/>
  <c r="BF344" i="1"/>
  <c r="AW344" i="1"/>
  <c r="BG344" i="1" s="1"/>
  <c r="BH344" i="1" s="1"/>
  <c r="BL344" i="1" s="1"/>
  <c r="A344" i="1"/>
  <c r="A345" i="1" s="1"/>
  <c r="A346" i="1" s="1"/>
  <c r="A347" i="1" s="1"/>
  <c r="A348" i="1" s="1"/>
  <c r="BJ343" i="1"/>
  <c r="BN343" i="1" s="1"/>
  <c r="BI343" i="1"/>
  <c r="BF343" i="1"/>
  <c r="AY343" i="1"/>
  <c r="AR343" i="1"/>
  <c r="AR342" i="1" s="1"/>
  <c r="AH343" i="1"/>
  <c r="BO342" i="1"/>
  <c r="BP342" i="1" s="1"/>
  <c r="BK342" i="1" s="1"/>
  <c r="BE342" i="1"/>
  <c r="AZ342" i="1"/>
  <c r="AQ342" i="1"/>
  <c r="AP342" i="1"/>
  <c r="AM342" i="1"/>
  <c r="AL342" i="1"/>
  <c r="AK342" i="1"/>
  <c r="AJ342" i="1"/>
  <c r="AG342" i="1"/>
  <c r="AF342" i="1"/>
  <c r="AE342" i="1"/>
  <c r="AD342" i="1"/>
  <c r="AC342" i="1"/>
  <c r="AB342" i="1"/>
  <c r="AA342" i="1"/>
  <c r="Z342" i="1"/>
  <c r="Y342" i="1"/>
  <c r="X342" i="1"/>
  <c r="W342" i="1"/>
  <c r="V342" i="1"/>
  <c r="U342" i="1"/>
  <c r="T342" i="1"/>
  <c r="S342" i="1"/>
  <c r="R342" i="1"/>
  <c r="Q342" i="1"/>
  <c r="P342" i="1"/>
  <c r="O342" i="1"/>
  <c r="N342" i="1"/>
  <c r="M342" i="1"/>
  <c r="L342" i="1"/>
  <c r="K342" i="1"/>
  <c r="J342" i="1"/>
  <c r="I342" i="1"/>
  <c r="H342" i="1"/>
  <c r="G342" i="1"/>
  <c r="BR341" i="1"/>
  <c r="BQ341" i="1"/>
  <c r="BO341" i="1"/>
  <c r="BE341" i="1"/>
  <c r="BC341" i="1"/>
  <c r="BA341" i="1"/>
  <c r="AZ341" i="1"/>
  <c r="AR341" i="1"/>
  <c r="AQ341" i="1"/>
  <c r="AP341" i="1"/>
  <c r="AM341" i="1"/>
  <c r="AL341" i="1"/>
  <c r="AK341" i="1"/>
  <c r="AJ341" i="1"/>
  <c r="AG341" i="1"/>
  <c r="AF341" i="1"/>
  <c r="AE341" i="1"/>
  <c r="AD341" i="1"/>
  <c r="AC341" i="1"/>
  <c r="AB341" i="1"/>
  <c r="AA341" i="1"/>
  <c r="Z341" i="1"/>
  <c r="Y341" i="1"/>
  <c r="X341" i="1"/>
  <c r="W341" i="1"/>
  <c r="V341" i="1"/>
  <c r="U341" i="1"/>
  <c r="T341" i="1"/>
  <c r="S341" i="1"/>
  <c r="R341" i="1"/>
  <c r="Q341" i="1"/>
  <c r="P341" i="1"/>
  <c r="O341" i="1"/>
  <c r="N341" i="1"/>
  <c r="M341" i="1"/>
  <c r="L341" i="1"/>
  <c r="K341" i="1"/>
  <c r="J341" i="1"/>
  <c r="I341" i="1"/>
  <c r="H341" i="1"/>
  <c r="G341" i="1"/>
  <c r="BM340" i="1"/>
  <c r="BK340" i="1"/>
  <c r="BM339" i="1"/>
  <c r="BH339" i="1"/>
  <c r="BL339" i="1" s="1"/>
  <c r="BF339" i="1"/>
  <c r="BB339" i="1"/>
  <c r="BD339" i="1" s="1"/>
  <c r="AT339" i="1"/>
  <c r="AS339" i="1"/>
  <c r="AP339" i="1"/>
  <c r="AH339" i="1"/>
  <c r="AN339" i="1" s="1"/>
  <c r="BM338" i="1"/>
  <c r="BH338" i="1"/>
  <c r="BL338" i="1" s="1"/>
  <c r="BF338" i="1"/>
  <c r="BB338" i="1"/>
  <c r="BD338" i="1" s="1"/>
  <c r="AT338" i="1"/>
  <c r="AS338" i="1"/>
  <c r="AP338" i="1"/>
  <c r="AP319" i="1" s="1"/>
  <c r="AH338" i="1"/>
  <c r="AN338" i="1" s="1"/>
  <c r="BJ337" i="1"/>
  <c r="BN337" i="1" s="1"/>
  <c r="BP337" i="1" s="1"/>
  <c r="BI337" i="1"/>
  <c r="BF337" i="1"/>
  <c r="AY337" i="1"/>
  <c r="BM337" i="1" s="1"/>
  <c r="AX337" i="1"/>
  <c r="AW337" i="1"/>
  <c r="AT337" i="1"/>
  <c r="AS337" i="1"/>
  <c r="BJ336" i="1"/>
  <c r="BI336" i="1"/>
  <c r="BF336" i="1"/>
  <c r="AY336" i="1"/>
  <c r="BM336" i="1" s="1"/>
  <c r="AX336" i="1"/>
  <c r="AW336" i="1"/>
  <c r="AT336" i="1"/>
  <c r="AS336" i="1"/>
  <c r="BJ335" i="1"/>
  <c r="BI335" i="1"/>
  <c r="BF335" i="1"/>
  <c r="AY335" i="1"/>
  <c r="BM335" i="1" s="1"/>
  <c r="AH335" i="1"/>
  <c r="AI335" i="1" s="1"/>
  <c r="BJ334" i="1"/>
  <c r="BI334" i="1"/>
  <c r="BF334" i="1"/>
  <c r="AY334" i="1"/>
  <c r="BM334" i="1" s="1"/>
  <c r="AH334" i="1"/>
  <c r="BJ333" i="1"/>
  <c r="BI333" i="1"/>
  <c r="BF333" i="1"/>
  <c r="AY333" i="1"/>
  <c r="BM333" i="1" s="1"/>
  <c r="AH333" i="1"/>
  <c r="BJ332" i="1"/>
  <c r="BI332" i="1"/>
  <c r="BF332" i="1"/>
  <c r="AY332" i="1"/>
  <c r="BM332" i="1" s="1"/>
  <c r="AH332" i="1"/>
  <c r="AI332" i="1" s="1"/>
  <c r="BJ331" i="1"/>
  <c r="BN331" i="1" s="1"/>
  <c r="BP331" i="1" s="1"/>
  <c r="BI331" i="1"/>
  <c r="BF331" i="1"/>
  <c r="AY331" i="1"/>
  <c r="BM331" i="1" s="1"/>
  <c r="AX331" i="1"/>
  <c r="AW331" i="1"/>
  <c r="AT331" i="1"/>
  <c r="AS331" i="1"/>
  <c r="BJ330" i="1"/>
  <c r="BN330" i="1" s="1"/>
  <c r="BP330" i="1" s="1"/>
  <c r="BI330" i="1"/>
  <c r="BF330" i="1"/>
  <c r="AY330" i="1"/>
  <c r="BM330" i="1" s="1"/>
  <c r="AX330" i="1"/>
  <c r="AH330" i="1"/>
  <c r="AN330" i="1" s="1"/>
  <c r="AS330" i="1" s="1"/>
  <c r="BJ329" i="1"/>
  <c r="BN329" i="1" s="1"/>
  <c r="BP329" i="1" s="1"/>
  <c r="BI329" i="1"/>
  <c r="BF329" i="1"/>
  <c r="AY329" i="1"/>
  <c r="BM329" i="1" s="1"/>
  <c r="AX329" i="1"/>
  <c r="AR329" i="1"/>
  <c r="AH329" i="1"/>
  <c r="AN329" i="1" s="1"/>
  <c r="AS329" i="1" s="1"/>
  <c r="BJ328" i="1"/>
  <c r="BN328" i="1" s="1"/>
  <c r="BP328" i="1" s="1"/>
  <c r="BI328" i="1"/>
  <c r="BF328" i="1"/>
  <c r="AY328" i="1"/>
  <c r="BM328" i="1" s="1"/>
  <c r="AH328" i="1"/>
  <c r="BM327" i="1"/>
  <c r="BF327" i="1"/>
  <c r="AT327" i="1"/>
  <c r="AS327" i="1"/>
  <c r="AR327" i="1"/>
  <c r="AH327" i="1"/>
  <c r="AI327" i="1" s="1"/>
  <c r="BN326" i="1"/>
  <c r="BP326" i="1" s="1"/>
  <c r="BQ326" i="1" s="1"/>
  <c r="BM326" i="1"/>
  <c r="BF326" i="1"/>
  <c r="BN325" i="1"/>
  <c r="BP325" i="1" s="1"/>
  <c r="BK325" i="1" s="1"/>
  <c r="BM325" i="1"/>
  <c r="BF325" i="1"/>
  <c r="BM324" i="1"/>
  <c r="BJ324" i="1"/>
  <c r="BI324" i="1"/>
  <c r="BE324" i="1" s="1"/>
  <c r="AX324" i="1"/>
  <c r="BB324" i="1" s="1"/>
  <c r="BD324" i="1" s="1"/>
  <c r="AW324" i="1"/>
  <c r="BG324" i="1" s="1"/>
  <c r="BH324" i="1" s="1"/>
  <c r="BL324" i="1" s="1"/>
  <c r="AT324" i="1"/>
  <c r="AS324" i="1"/>
  <c r="BR323" i="1"/>
  <c r="BP323" i="1"/>
  <c r="BM323" i="1"/>
  <c r="BL323" i="1"/>
  <c r="BK323" i="1" s="1"/>
  <c r="BF323" i="1"/>
  <c r="BQ322" i="1"/>
  <c r="BR322" i="1" s="1"/>
  <c r="BP322" i="1"/>
  <c r="BM322" i="1"/>
  <c r="BL322" i="1"/>
  <c r="BF322" i="1"/>
  <c r="BM321" i="1"/>
  <c r="BJ321" i="1"/>
  <c r="BI321" i="1"/>
  <c r="AR321" i="1"/>
  <c r="AH321" i="1"/>
  <c r="A321" i="1"/>
  <c r="A322" i="1" s="1"/>
  <c r="A323" i="1" s="1"/>
  <c r="A324" i="1" s="1"/>
  <c r="A325" i="1" s="1"/>
  <c r="A326" i="1" s="1"/>
  <c r="A327" i="1" s="1"/>
  <c r="A328" i="1" s="1"/>
  <c r="A329" i="1" s="1"/>
  <c r="A330" i="1" s="1"/>
  <c r="A331" i="1" s="1"/>
  <c r="A332" i="1" s="1"/>
  <c r="A333" i="1" s="1"/>
  <c r="A334" i="1" s="1"/>
  <c r="A335" i="1" s="1"/>
  <c r="A336" i="1" s="1"/>
  <c r="A337" i="1" s="1"/>
  <c r="A338" i="1" s="1"/>
  <c r="A339" i="1" s="1"/>
  <c r="BJ320" i="1"/>
  <c r="BI320" i="1"/>
  <c r="AY320" i="1"/>
  <c r="BM320" i="1" s="1"/>
  <c r="AH320" i="1"/>
  <c r="AN320" i="1" s="1"/>
  <c r="BO319" i="1"/>
  <c r="BC319" i="1"/>
  <c r="BA319" i="1"/>
  <c r="AZ319" i="1"/>
  <c r="AV319" i="1"/>
  <c r="AU319" i="1"/>
  <c r="AQ319" i="1"/>
  <c r="AQ318" i="1" s="1"/>
  <c r="AM319" i="1"/>
  <c r="AL319" i="1"/>
  <c r="AK319" i="1"/>
  <c r="AJ319" i="1"/>
  <c r="AG319" i="1"/>
  <c r="AF319" i="1"/>
  <c r="AE319" i="1"/>
  <c r="AD319" i="1"/>
  <c r="AC319" i="1"/>
  <c r="AB319" i="1"/>
  <c r="AA319" i="1"/>
  <c r="Z319" i="1"/>
  <c r="Y319" i="1"/>
  <c r="X319" i="1"/>
  <c r="W319" i="1"/>
  <c r="V319" i="1"/>
  <c r="U319" i="1"/>
  <c r="T319" i="1"/>
  <c r="S319" i="1"/>
  <c r="R319" i="1"/>
  <c r="Q319" i="1"/>
  <c r="P319" i="1"/>
  <c r="O319" i="1"/>
  <c r="N319" i="1"/>
  <c r="M319" i="1"/>
  <c r="L319" i="1"/>
  <c r="K319" i="1"/>
  <c r="J319" i="1"/>
  <c r="I319" i="1"/>
  <c r="H319" i="1"/>
  <c r="G319" i="1"/>
  <c r="BM314" i="1"/>
  <c r="BF314" i="1"/>
  <c r="AV314" i="1"/>
  <c r="AU314" i="1"/>
  <c r="BI314" i="1" s="1"/>
  <c r="AL314" i="1"/>
  <c r="AL312" i="1" s="1"/>
  <c r="AH314" i="1"/>
  <c r="AI314" i="1" s="1"/>
  <c r="AW314" i="1" s="1"/>
  <c r="AC314" i="1"/>
  <c r="AC312" i="1" s="1"/>
  <c r="W314" i="1"/>
  <c r="V314" i="1"/>
  <c r="A314" i="1"/>
  <c r="A315" i="1" s="1"/>
  <c r="BQ312" i="1"/>
  <c r="BO312" i="1"/>
  <c r="BE312" i="1"/>
  <c r="BC312" i="1"/>
  <c r="BA312" i="1"/>
  <c r="AZ312" i="1"/>
  <c r="AY312" i="1"/>
  <c r="BM312" i="1" s="1"/>
  <c r="AR312" i="1"/>
  <c r="AQ312" i="1"/>
  <c r="AP312" i="1"/>
  <c r="AM312" i="1"/>
  <c r="AK312" i="1"/>
  <c r="AJ312" i="1"/>
  <c r="AG312" i="1"/>
  <c r="AE312" i="1"/>
  <c r="AD312" i="1"/>
  <c r="AB312" i="1"/>
  <c r="AA312" i="1"/>
  <c r="Z312" i="1"/>
  <c r="Y312" i="1"/>
  <c r="X312" i="1"/>
  <c r="U312" i="1"/>
  <c r="T312" i="1"/>
  <c r="S312" i="1"/>
  <c r="R312" i="1"/>
  <c r="Q312" i="1"/>
  <c r="P312" i="1"/>
  <c r="O312" i="1"/>
  <c r="N312" i="1"/>
  <c r="M312" i="1"/>
  <c r="L312" i="1"/>
  <c r="K312" i="1"/>
  <c r="J312" i="1"/>
  <c r="I312" i="1"/>
  <c r="H312" i="1"/>
  <c r="G312" i="1"/>
  <c r="BJ309" i="1"/>
  <c r="BN309" i="1" s="1"/>
  <c r="BI309" i="1"/>
  <c r="AY309" i="1"/>
  <c r="BM309" i="1" s="1"/>
  <c r="AL309" i="1"/>
  <c r="AH309" i="1"/>
  <c r="AN309" i="1" s="1"/>
  <c r="AF309" i="1"/>
  <c r="BM308" i="1"/>
  <c r="BJ308" i="1"/>
  <c r="BI308" i="1"/>
  <c r="BE308" i="1" s="1"/>
  <c r="BF308" i="1" s="1"/>
  <c r="AL308" i="1"/>
  <c r="AH308" i="1"/>
  <c r="AF308" i="1"/>
  <c r="BM307" i="1"/>
  <c r="BH307" i="1"/>
  <c r="BL307" i="1" s="1"/>
  <c r="BF307" i="1"/>
  <c r="AW307" i="1"/>
  <c r="AV307" i="1"/>
  <c r="AT307" i="1"/>
  <c r="AS307" i="1"/>
  <c r="BM306" i="1"/>
  <c r="BH306" i="1"/>
  <c r="BL306" i="1" s="1"/>
  <c r="BF306" i="1"/>
  <c r="BB306" i="1"/>
  <c r="BD306" i="1" s="1"/>
  <c r="AT306" i="1"/>
  <c r="AS306" i="1"/>
  <c r="AL306" i="1"/>
  <c r="AH306" i="1"/>
  <c r="AI306" i="1" s="1"/>
  <c r="W306" i="1"/>
  <c r="V306" i="1"/>
  <c r="BQ305" i="1"/>
  <c r="BO305" i="1"/>
  <c r="BO304" i="1" s="1"/>
  <c r="BC305" i="1"/>
  <c r="BA305" i="1"/>
  <c r="AZ305" i="1"/>
  <c r="AU305" i="1"/>
  <c r="AR305" i="1"/>
  <c r="AQ305" i="1"/>
  <c r="AP305" i="1"/>
  <c r="AM305" i="1"/>
  <c r="AK305" i="1"/>
  <c r="AK304" i="1" s="1"/>
  <c r="AJ305" i="1"/>
  <c r="AG305" i="1"/>
  <c r="AE305" i="1"/>
  <c r="AD305" i="1"/>
  <c r="AC305" i="1"/>
  <c r="AB305" i="1"/>
  <c r="AA305" i="1"/>
  <c r="AA304" i="1" s="1"/>
  <c r="Z305" i="1"/>
  <c r="Y305" i="1"/>
  <c r="X305" i="1"/>
  <c r="U305" i="1"/>
  <c r="T305" i="1"/>
  <c r="S305" i="1"/>
  <c r="R305" i="1"/>
  <c r="Q305" i="1"/>
  <c r="P305" i="1"/>
  <c r="O305" i="1"/>
  <c r="N305" i="1"/>
  <c r="M305" i="1"/>
  <c r="L305" i="1"/>
  <c r="K305" i="1"/>
  <c r="J305" i="1"/>
  <c r="I305" i="1"/>
  <c r="H305" i="1"/>
  <c r="G305" i="1"/>
  <c r="BM302" i="1"/>
  <c r="BL302" i="1"/>
  <c r="BM301" i="1"/>
  <c r="BI301" i="1"/>
  <c r="BH301" i="1"/>
  <c r="BL301" i="1" s="1"/>
  <c r="BM300" i="1"/>
  <c r="BI300" i="1"/>
  <c r="BH300" i="1"/>
  <c r="BL300" i="1" s="1"/>
  <c r="BM299" i="1"/>
  <c r="BI299" i="1"/>
  <c r="BH299" i="1"/>
  <c r="BL299" i="1" s="1"/>
  <c r="BN298" i="1"/>
  <c r="BP298" i="1" s="1"/>
  <c r="BK298" i="1" s="1"/>
  <c r="BM298" i="1"/>
  <c r="BI298" i="1"/>
  <c r="BH298" i="1"/>
  <c r="BM297" i="1"/>
  <c r="BI297" i="1"/>
  <c r="BH297" i="1"/>
  <c r="BL297" i="1" s="1"/>
  <c r="BM296" i="1"/>
  <c r="BI296" i="1"/>
  <c r="BH296" i="1"/>
  <c r="BL296" i="1" s="1"/>
  <c r="BM295" i="1"/>
  <c r="BI295" i="1"/>
  <c r="BH295" i="1"/>
  <c r="BL295" i="1" s="1"/>
  <c r="BM294" i="1"/>
  <c r="BL294" i="1"/>
  <c r="BN294" i="1" s="1"/>
  <c r="BP294" i="1" s="1"/>
  <c r="BM293" i="1"/>
  <c r="BI293" i="1"/>
  <c r="BH293" i="1"/>
  <c r="BL293" i="1" s="1"/>
  <c r="BM292" i="1"/>
  <c r="BI292" i="1"/>
  <c r="BH292" i="1"/>
  <c r="BL292" i="1" s="1"/>
  <c r="BM291" i="1"/>
  <c r="BI291" i="1"/>
  <c r="BH291" i="1"/>
  <c r="BL291" i="1" s="1"/>
  <c r="BN291" i="1" s="1"/>
  <c r="BP291" i="1" s="1"/>
  <c r="BM290" i="1"/>
  <c r="BI290" i="1"/>
  <c r="BH290" i="1"/>
  <c r="BL290" i="1" s="1"/>
  <c r="BN290" i="1" s="1"/>
  <c r="BP290" i="1" s="1"/>
  <c r="BM289" i="1"/>
  <c r="BI289" i="1"/>
  <c r="BH289" i="1"/>
  <c r="BL289" i="1" s="1"/>
  <c r="BN289" i="1" s="1"/>
  <c r="BP289" i="1" s="1"/>
  <c r="BP288" i="1"/>
  <c r="BJ288" i="1" s="1"/>
  <c r="BM288" i="1"/>
  <c r="BI288" i="1"/>
  <c r="BH288" i="1"/>
  <c r="BL288" i="1" s="1"/>
  <c r="BK288" i="1" s="1"/>
  <c r="H288" i="1"/>
  <c r="BM287" i="1"/>
  <c r="BI287" i="1"/>
  <c r="BH287" i="1"/>
  <c r="BL287" i="1" s="1"/>
  <c r="BM286" i="1"/>
  <c r="BI286" i="1"/>
  <c r="BH286" i="1"/>
  <c r="BL286" i="1" s="1"/>
  <c r="H286" i="1"/>
  <c r="BM285" i="1"/>
  <c r="BI285" i="1"/>
  <c r="BH285" i="1"/>
  <c r="BL285" i="1" s="1"/>
  <c r="BM284" i="1"/>
  <c r="BI284" i="1"/>
  <c r="BH284" i="1"/>
  <c r="BL284" i="1" s="1"/>
  <c r="BM283" i="1"/>
  <c r="BL283" i="1"/>
  <c r="BN283" i="1" s="1"/>
  <c r="BP283" i="1" s="1"/>
  <c r="BM282" i="1"/>
  <c r="BI282" i="1"/>
  <c r="BH282" i="1"/>
  <c r="BL282" i="1" s="1"/>
  <c r="BM281" i="1"/>
  <c r="BI281" i="1"/>
  <c r="BJ281" i="1" s="1"/>
  <c r="BH281" i="1"/>
  <c r="BL281" i="1" s="1"/>
  <c r="H281" i="1"/>
  <c r="A281" i="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BM280" i="1"/>
  <c r="BI280" i="1"/>
  <c r="BJ280" i="1" s="1"/>
  <c r="BH280" i="1"/>
  <c r="H280" i="1"/>
  <c r="BR279" i="1"/>
  <c r="BQ279" i="1"/>
  <c r="BO279" i="1"/>
  <c r="BG279" i="1"/>
  <c r="BF279" i="1"/>
  <c r="BE279" i="1"/>
  <c r="BD279" i="1"/>
  <c r="BC279" i="1"/>
  <c r="BB279" i="1"/>
  <c r="BA279" i="1"/>
  <c r="AZ279" i="1"/>
  <c r="AY279" i="1"/>
  <c r="BM279" i="1" s="1"/>
  <c r="AX279" i="1"/>
  <c r="AW279" i="1"/>
  <c r="AV279" i="1"/>
  <c r="AU279" i="1"/>
  <c r="AT279" i="1"/>
  <c r="AS279" i="1"/>
  <c r="AR279" i="1"/>
  <c r="AQ279" i="1"/>
  <c r="AP279" i="1"/>
  <c r="AO279" i="1"/>
  <c r="AN279" i="1"/>
  <c r="AM279" i="1"/>
  <c r="AL279" i="1"/>
  <c r="AK279" i="1"/>
  <c r="AJ279" i="1"/>
  <c r="AI279" i="1"/>
  <c r="AH279" i="1"/>
  <c r="AG279" i="1"/>
  <c r="AF279" i="1"/>
  <c r="AE279" i="1"/>
  <c r="AD279" i="1"/>
  <c r="AC279" i="1"/>
  <c r="AB279" i="1"/>
  <c r="AA279" i="1"/>
  <c r="Z279" i="1"/>
  <c r="Y279" i="1"/>
  <c r="X279" i="1"/>
  <c r="W279" i="1"/>
  <c r="V279" i="1"/>
  <c r="U279" i="1"/>
  <c r="T279" i="1"/>
  <c r="S279" i="1"/>
  <c r="R279" i="1"/>
  <c r="Q279" i="1"/>
  <c r="P279" i="1"/>
  <c r="O279" i="1"/>
  <c r="N279" i="1"/>
  <c r="M279" i="1"/>
  <c r="L279" i="1"/>
  <c r="K279" i="1"/>
  <c r="J279" i="1"/>
  <c r="I279" i="1"/>
  <c r="G279" i="1"/>
  <c r="BH278" i="1"/>
  <c r="BL278" i="1" s="1"/>
  <c r="BK278" i="1" s="1"/>
  <c r="BF278" i="1"/>
  <c r="AY278" i="1"/>
  <c r="BM278" i="1" s="1"/>
  <c r="AV278" i="1"/>
  <c r="BJ278" i="1" s="1"/>
  <c r="AU278" i="1"/>
  <c r="BI278" i="1" s="1"/>
  <c r="BF277" i="1"/>
  <c r="AY277" i="1"/>
  <c r="BM277" i="1" s="1"/>
  <c r="AV277" i="1"/>
  <c r="AX277" i="1" s="1"/>
  <c r="AU277" i="1"/>
  <c r="BI277" i="1" s="1"/>
  <c r="BH276" i="1"/>
  <c r="BL276" i="1" s="1"/>
  <c r="BF276" i="1"/>
  <c r="AY276" i="1"/>
  <c r="BM276" i="1" s="1"/>
  <c r="AV276" i="1"/>
  <c r="BJ276" i="1" s="1"/>
  <c r="AU276" i="1"/>
  <c r="BI276" i="1" s="1"/>
  <c r="BM275" i="1"/>
  <c r="BH275" i="1"/>
  <c r="BL275" i="1" s="1"/>
  <c r="BF275" i="1"/>
  <c r="AV275" i="1"/>
  <c r="BJ275" i="1" s="1"/>
  <c r="AU275" i="1"/>
  <c r="BI275" i="1" s="1"/>
  <c r="BH274" i="1"/>
  <c r="BL274" i="1" s="1"/>
  <c r="BF274" i="1"/>
  <c r="AY274" i="1"/>
  <c r="BM274" i="1" s="1"/>
  <c r="AV274" i="1"/>
  <c r="AX274" i="1" s="1"/>
  <c r="AU274" i="1"/>
  <c r="BI274" i="1" s="1"/>
  <c r="BM273" i="1"/>
  <c r="BG273" i="1"/>
  <c r="BH273" i="1" s="1"/>
  <c r="BL273" i="1" s="1"/>
  <c r="BF273" i="1"/>
  <c r="AV273" i="1"/>
  <c r="BJ273" i="1" s="1"/>
  <c r="BN273" i="1" s="1"/>
  <c r="BP273" i="1" s="1"/>
  <c r="AU273" i="1"/>
  <c r="BI273" i="1" s="1"/>
  <c r="BM272" i="1"/>
  <c r="BG272" i="1"/>
  <c r="BH272" i="1" s="1"/>
  <c r="BL272" i="1" s="1"/>
  <c r="BF272" i="1"/>
  <c r="AV272" i="1"/>
  <c r="BJ272" i="1" s="1"/>
  <c r="BN272" i="1" s="1"/>
  <c r="BP272" i="1" s="1"/>
  <c r="AU272" i="1"/>
  <c r="BI272" i="1" s="1"/>
  <c r="BH271" i="1"/>
  <c r="BL271" i="1" s="1"/>
  <c r="BF271" i="1"/>
  <c r="AY271" i="1"/>
  <c r="BM271" i="1" s="1"/>
  <c r="AV271" i="1"/>
  <c r="BJ271" i="1" s="1"/>
  <c r="AU271" i="1"/>
  <c r="BI271" i="1" s="1"/>
  <c r="BH270" i="1"/>
  <c r="BL270" i="1" s="1"/>
  <c r="BF270" i="1"/>
  <c r="AY270" i="1"/>
  <c r="BM270" i="1" s="1"/>
  <c r="AV270" i="1"/>
  <c r="BJ270" i="1" s="1"/>
  <c r="AU270" i="1"/>
  <c r="BI270" i="1" s="1"/>
  <c r="BH269" i="1"/>
  <c r="BL269" i="1" s="1"/>
  <c r="BF269" i="1"/>
  <c r="AY269" i="1"/>
  <c r="BM269" i="1" s="1"/>
  <c r="AV269" i="1"/>
  <c r="BJ269" i="1" s="1"/>
  <c r="AU269" i="1"/>
  <c r="BI269" i="1" s="1"/>
  <c r="BM268" i="1"/>
  <c r="BG268" i="1"/>
  <c r="BH268" i="1" s="1"/>
  <c r="BF268" i="1"/>
  <c r="BL268" i="1" s="1"/>
  <c r="AV268" i="1"/>
  <c r="BJ268" i="1" s="1"/>
  <c r="AU268" i="1"/>
  <c r="BI268" i="1" s="1"/>
  <c r="BM267" i="1"/>
  <c r="BH267" i="1"/>
  <c r="BL267" i="1" s="1"/>
  <c r="BF267" i="1"/>
  <c r="AV267" i="1"/>
  <c r="BJ267" i="1" s="1"/>
  <c r="AU267" i="1"/>
  <c r="BI267" i="1" s="1"/>
  <c r="BF266" i="1"/>
  <c r="AY266" i="1"/>
  <c r="BM266" i="1" s="1"/>
  <c r="AV266" i="1"/>
  <c r="BJ266" i="1" s="1"/>
  <c r="AU266" i="1"/>
  <c r="BI266" i="1" s="1"/>
  <c r="BM265" i="1"/>
  <c r="BG265" i="1"/>
  <c r="BH265" i="1" s="1"/>
  <c r="BL265" i="1" s="1"/>
  <c r="BF265" i="1"/>
  <c r="AV265" i="1"/>
  <c r="BJ265" i="1" s="1"/>
  <c r="AU265" i="1"/>
  <c r="BI265" i="1" s="1"/>
  <c r="BM264" i="1"/>
  <c r="BG264" i="1"/>
  <c r="BH264" i="1" s="1"/>
  <c r="BL264" i="1" s="1"/>
  <c r="BF264" i="1"/>
  <c r="AV264" i="1"/>
  <c r="BJ264" i="1" s="1"/>
  <c r="AU264" i="1"/>
  <c r="BI264" i="1" s="1"/>
  <c r="BF263" i="1"/>
  <c r="AY263" i="1"/>
  <c r="BM263" i="1" s="1"/>
  <c r="AV263" i="1"/>
  <c r="AU263" i="1"/>
  <c r="BI263" i="1" s="1"/>
  <c r="BF262" i="1"/>
  <c r="AY262" i="1"/>
  <c r="BG262" i="1" s="1"/>
  <c r="BH262" i="1" s="1"/>
  <c r="BL262" i="1" s="1"/>
  <c r="AV262" i="1"/>
  <c r="BJ262" i="1" s="1"/>
  <c r="AU262" i="1"/>
  <c r="BI262" i="1" s="1"/>
  <c r="BM261" i="1"/>
  <c r="BG261" i="1"/>
  <c r="BH261" i="1" s="1"/>
  <c r="BL261" i="1" s="1"/>
  <c r="BF261" i="1"/>
  <c r="AV261" i="1"/>
  <c r="BJ261" i="1" s="1"/>
  <c r="AU261" i="1"/>
  <c r="BI261" i="1" s="1"/>
  <c r="BM260" i="1"/>
  <c r="BG260" i="1"/>
  <c r="BH260" i="1" s="1"/>
  <c r="BL260" i="1" s="1"/>
  <c r="BF260" i="1"/>
  <c r="AV260" i="1"/>
  <c r="BJ260" i="1" s="1"/>
  <c r="AU260" i="1"/>
  <c r="BI260" i="1" s="1"/>
  <c r="BM259" i="1"/>
  <c r="BG259" i="1"/>
  <c r="BH259" i="1" s="1"/>
  <c r="BL259" i="1" s="1"/>
  <c r="BF259" i="1"/>
  <c r="AV259" i="1"/>
  <c r="BJ259" i="1" s="1"/>
  <c r="AU259" i="1"/>
  <c r="BI259" i="1" s="1"/>
  <c r="A259" i="1"/>
  <c r="A260" i="1" s="1"/>
  <c r="A261" i="1" s="1"/>
  <c r="A262" i="1" s="1"/>
  <c r="A263" i="1" s="1"/>
  <c r="A264" i="1" s="1"/>
  <c r="A265" i="1" s="1"/>
  <c r="A266" i="1" s="1"/>
  <c r="A267" i="1" s="1"/>
  <c r="A268" i="1" s="1"/>
  <c r="A269" i="1" s="1"/>
  <c r="A270" i="1" s="1"/>
  <c r="A271" i="1" s="1"/>
  <c r="A272" i="1" s="1"/>
  <c r="A273" i="1" s="1"/>
  <c r="A274" i="1" s="1"/>
  <c r="A275" i="1" s="1"/>
  <c r="A276" i="1" s="1"/>
  <c r="A277" i="1" s="1"/>
  <c r="A278" i="1" s="1"/>
  <c r="BM258" i="1"/>
  <c r="BG258" i="1"/>
  <c r="BH258" i="1" s="1"/>
  <c r="BL258" i="1" s="1"/>
  <c r="BF258" i="1"/>
  <c r="AV258" i="1"/>
  <c r="AU258" i="1"/>
  <c r="BI258" i="1" s="1"/>
  <c r="BM257" i="1"/>
  <c r="BG257" i="1"/>
  <c r="BH257" i="1" s="1"/>
  <c r="BL257" i="1" s="1"/>
  <c r="BF257" i="1"/>
  <c r="AV257" i="1"/>
  <c r="AU257" i="1"/>
  <c r="BI257" i="1" s="1"/>
  <c r="BM256" i="1"/>
  <c r="BG256" i="1"/>
  <c r="BH256" i="1" s="1"/>
  <c r="BL256" i="1" s="1"/>
  <c r="AV256" i="1"/>
  <c r="BJ256" i="1" s="1"/>
  <c r="AU256" i="1"/>
  <c r="BI256" i="1" s="1"/>
  <c r="BM255" i="1"/>
  <c r="BG255" i="1"/>
  <c r="BH255" i="1" s="1"/>
  <c r="BL255" i="1" s="1"/>
  <c r="BF255" i="1"/>
  <c r="AV255" i="1"/>
  <c r="BJ255" i="1" s="1"/>
  <c r="AU255" i="1"/>
  <c r="BI255" i="1" s="1"/>
  <c r="BM254" i="1"/>
  <c r="BG254" i="1"/>
  <c r="BH254" i="1" s="1"/>
  <c r="BL254" i="1" s="1"/>
  <c r="BF254" i="1"/>
  <c r="AV254" i="1"/>
  <c r="BJ254" i="1" s="1"/>
  <c r="AU254" i="1"/>
  <c r="BI254" i="1" s="1"/>
  <c r="BH253" i="1"/>
  <c r="BL253" i="1" s="1"/>
  <c r="BF253" i="1"/>
  <c r="AY253" i="1"/>
  <c r="BM253" i="1" s="1"/>
  <c r="AV253" i="1"/>
  <c r="BJ253" i="1" s="1"/>
  <c r="AU253" i="1"/>
  <c r="BI253" i="1" s="1"/>
  <c r="BH252" i="1"/>
  <c r="BL252" i="1" s="1"/>
  <c r="BF252" i="1"/>
  <c r="AY252" i="1"/>
  <c r="BM252" i="1" s="1"/>
  <c r="AV252" i="1"/>
  <c r="BJ252" i="1" s="1"/>
  <c r="AU252" i="1"/>
  <c r="BI252" i="1" s="1"/>
  <c r="BH251" i="1"/>
  <c r="BL251" i="1" s="1"/>
  <c r="BF251" i="1"/>
  <c r="AY251" i="1"/>
  <c r="BM251" i="1" s="1"/>
  <c r="AV251" i="1"/>
  <c r="AU251" i="1"/>
  <c r="BI251" i="1" s="1"/>
  <c r="BM250" i="1"/>
  <c r="BH250" i="1"/>
  <c r="BL250" i="1" s="1"/>
  <c r="BF250" i="1"/>
  <c r="AV250" i="1"/>
  <c r="BJ250" i="1" s="1"/>
  <c r="BN250" i="1" s="1"/>
  <c r="BP250" i="1" s="1"/>
  <c r="AU250" i="1"/>
  <c r="BI250" i="1" s="1"/>
  <c r="BF249" i="1"/>
  <c r="AY249" i="1"/>
  <c r="BM249" i="1" s="1"/>
  <c r="AV249" i="1"/>
  <c r="BJ249" i="1" s="1"/>
  <c r="AU249" i="1"/>
  <c r="BI249" i="1" s="1"/>
  <c r="BM248" i="1"/>
  <c r="BH248" i="1"/>
  <c r="BL248" i="1" s="1"/>
  <c r="BF248" i="1"/>
  <c r="AV248" i="1"/>
  <c r="BJ248" i="1" s="1"/>
  <c r="BN248" i="1" s="1"/>
  <c r="BP248" i="1" s="1"/>
  <c r="AU248" i="1"/>
  <c r="BI248" i="1" s="1"/>
  <c r="BM247" i="1"/>
  <c r="BG247" i="1"/>
  <c r="BH247" i="1" s="1"/>
  <c r="BL247" i="1" s="1"/>
  <c r="BK247" i="1" s="1"/>
  <c r="BF247" i="1"/>
  <c r="BD247" i="1"/>
  <c r="AV247" i="1"/>
  <c r="BJ247" i="1" s="1"/>
  <c r="AU247" i="1"/>
  <c r="BI247" i="1" s="1"/>
  <c r="BM246" i="1"/>
  <c r="BG246" i="1"/>
  <c r="BH246" i="1" s="1"/>
  <c r="BL246" i="1" s="1"/>
  <c r="BK246" i="1" s="1"/>
  <c r="BF246" i="1"/>
  <c r="AV246" i="1"/>
  <c r="AU246" i="1"/>
  <c r="BI246" i="1" s="1"/>
  <c r="BM245" i="1"/>
  <c r="BH245" i="1"/>
  <c r="BL245" i="1" s="1"/>
  <c r="BK245" i="1" s="1"/>
  <c r="BF245" i="1"/>
  <c r="AV245" i="1"/>
  <c r="BJ245" i="1" s="1"/>
  <c r="BN245" i="1" s="1"/>
  <c r="AU245" i="1"/>
  <c r="BI245" i="1" s="1"/>
  <c r="BM244" i="1"/>
  <c r="BG244" i="1"/>
  <c r="BH244" i="1" s="1"/>
  <c r="BL244" i="1" s="1"/>
  <c r="BF244" i="1"/>
  <c r="AV244" i="1"/>
  <c r="AX244" i="1" s="1"/>
  <c r="BB244" i="1" s="1"/>
  <c r="BD244" i="1" s="1"/>
  <c r="AU244" i="1"/>
  <c r="BI244" i="1" s="1"/>
  <c r="BM243" i="1"/>
  <c r="BH243" i="1"/>
  <c r="BL243" i="1" s="1"/>
  <c r="BF243" i="1"/>
  <c r="BD243" i="1"/>
  <c r="AU243" i="1"/>
  <c r="BI243" i="1" s="1"/>
  <c r="H243" i="1"/>
  <c r="AV243" i="1" s="1"/>
  <c r="BM242" i="1"/>
  <c r="BH242" i="1"/>
  <c r="BL242" i="1" s="1"/>
  <c r="BF242" i="1"/>
  <c r="AU242" i="1"/>
  <c r="BI242" i="1" s="1"/>
  <c r="H242" i="1"/>
  <c r="AV242" i="1" s="1"/>
  <c r="BH241" i="1"/>
  <c r="BL241" i="1" s="1"/>
  <c r="BF241" i="1"/>
  <c r="AY241" i="1"/>
  <c r="BM241" i="1" s="1"/>
  <c r="AV241" i="1"/>
  <c r="BJ241" i="1" s="1"/>
  <c r="AU241" i="1"/>
  <c r="BI241" i="1" s="1"/>
  <c r="BM240" i="1"/>
  <c r="BJ240" i="1"/>
  <c r="BI240" i="1"/>
  <c r="BG240" i="1"/>
  <c r="BH240" i="1" s="1"/>
  <c r="BL240" i="1" s="1"/>
  <c r="BF240" i="1"/>
  <c r="AX240" i="1"/>
  <c r="BB240" i="1" s="1"/>
  <c r="BD240" i="1" s="1"/>
  <c r="BJ239" i="1"/>
  <c r="BI239" i="1"/>
  <c r="BF239" i="1"/>
  <c r="AY239" i="1"/>
  <c r="BM239" i="1" s="1"/>
  <c r="AX239" i="1"/>
  <c r="BA239" i="1" s="1"/>
  <c r="BH238" i="1"/>
  <c r="BL238" i="1" s="1"/>
  <c r="BK238" i="1" s="1"/>
  <c r="BF238" i="1"/>
  <c r="AY238" i="1"/>
  <c r="BM238" i="1" s="1"/>
  <c r="AW238" i="1"/>
  <c r="AV238" i="1"/>
  <c r="BJ238" i="1" s="1"/>
  <c r="AU238" i="1"/>
  <c r="BI238" i="1" s="1"/>
  <c r="AT238" i="1"/>
  <c r="AS238" i="1"/>
  <c r="BA238" i="1" s="1"/>
  <c r="AR238" i="1"/>
  <c r="BH237" i="1"/>
  <c r="BL237" i="1" s="1"/>
  <c r="BK237" i="1" s="1"/>
  <c r="BF237" i="1"/>
  <c r="AY237" i="1"/>
  <c r="BM237" i="1" s="1"/>
  <c r="AW237" i="1"/>
  <c r="AV237" i="1"/>
  <c r="BJ237" i="1" s="1"/>
  <c r="AU237" i="1"/>
  <c r="BI237" i="1" s="1"/>
  <c r="AT237" i="1"/>
  <c r="AS237" i="1"/>
  <c r="BA237" i="1" s="1"/>
  <c r="AR237" i="1"/>
  <c r="BF236" i="1"/>
  <c r="AY236" i="1"/>
  <c r="BM236" i="1" s="1"/>
  <c r="AW236" i="1"/>
  <c r="AV236" i="1"/>
  <c r="AX236" i="1" s="1"/>
  <c r="BB236" i="1" s="1"/>
  <c r="BD236" i="1" s="1"/>
  <c r="AU236" i="1"/>
  <c r="BI236" i="1" s="1"/>
  <c r="AT236" i="1"/>
  <c r="AS236" i="1"/>
  <c r="BA236" i="1" s="1"/>
  <c r="BH235" i="1"/>
  <c r="BL235" i="1" s="1"/>
  <c r="BF235" i="1"/>
  <c r="AY235" i="1"/>
  <c r="BM235" i="1" s="1"/>
  <c r="AW235" i="1"/>
  <c r="AV235" i="1"/>
  <c r="BJ235" i="1" s="1"/>
  <c r="AU235" i="1"/>
  <c r="BI235" i="1" s="1"/>
  <c r="AT235" i="1"/>
  <c r="AS235" i="1"/>
  <c r="BA235" i="1" s="1"/>
  <c r="BH234" i="1"/>
  <c r="BL234" i="1" s="1"/>
  <c r="BF234" i="1"/>
  <c r="AY234" i="1"/>
  <c r="BM234" i="1" s="1"/>
  <c r="AW234" i="1"/>
  <c r="AV234" i="1"/>
  <c r="BJ234" i="1" s="1"/>
  <c r="AU234" i="1"/>
  <c r="BI234" i="1" s="1"/>
  <c r="AT234" i="1"/>
  <c r="AS234" i="1"/>
  <c r="BA234" i="1" s="1"/>
  <c r="AR234" i="1"/>
  <c r="BH233" i="1"/>
  <c r="BL233" i="1" s="1"/>
  <c r="BF233" i="1"/>
  <c r="AY233" i="1"/>
  <c r="BM233" i="1" s="1"/>
  <c r="AW233" i="1"/>
  <c r="AV233" i="1"/>
  <c r="BJ233" i="1" s="1"/>
  <c r="BN233" i="1" s="1"/>
  <c r="BP233" i="1" s="1"/>
  <c r="AU233" i="1"/>
  <c r="BI233" i="1" s="1"/>
  <c r="AT233" i="1"/>
  <c r="AS233" i="1"/>
  <c r="BA233" i="1" s="1"/>
  <c r="BI232" i="1"/>
  <c r="BF232" i="1"/>
  <c r="AV232" i="1"/>
  <c r="BJ232" i="1" s="1"/>
  <c r="AR232" i="1"/>
  <c r="AL232" i="1"/>
  <c r="AH232" i="1"/>
  <c r="AN232" i="1" s="1"/>
  <c r="AS232" i="1" s="1"/>
  <c r="BA232" i="1" s="1"/>
  <c r="AC232" i="1"/>
  <c r="AF232" i="1" s="1"/>
  <c r="BM231" i="1"/>
  <c r="BH231" i="1"/>
  <c r="BL231" i="1" s="1"/>
  <c r="AV231" i="1"/>
  <c r="AR231" i="1"/>
  <c r="AL231" i="1"/>
  <c r="AH231" i="1"/>
  <c r="AC231" i="1"/>
  <c r="AF231" i="1" s="1"/>
  <c r="Y231" i="1"/>
  <c r="X231" i="1"/>
  <c r="BM230" i="1"/>
  <c r="BL230" i="1"/>
  <c r="BJ230" i="1"/>
  <c r="BF230" i="1"/>
  <c r="AU230" i="1"/>
  <c r="AV230" i="1" s="1"/>
  <c r="H230" i="1"/>
  <c r="H215" i="1" s="1"/>
  <c r="BJ229" i="1"/>
  <c r="BI229" i="1"/>
  <c r="BF229" i="1"/>
  <c r="BA229" i="1"/>
  <c r="AY229" i="1"/>
  <c r="BG229" i="1" s="1"/>
  <c r="BH229" i="1" s="1"/>
  <c r="BL229" i="1" s="1"/>
  <c r="AX229" i="1"/>
  <c r="BF228" i="1"/>
  <c r="AY228" i="1"/>
  <c r="BM228" i="1" s="1"/>
  <c r="AW228" i="1"/>
  <c r="AV228" i="1"/>
  <c r="AX228" i="1" s="1"/>
  <c r="BB228" i="1" s="1"/>
  <c r="BD228" i="1" s="1"/>
  <c r="AU228" i="1"/>
  <c r="BI228" i="1" s="1"/>
  <c r="AT228" i="1"/>
  <c r="AS228" i="1"/>
  <c r="BA228" i="1" s="1"/>
  <c r="AR228" i="1"/>
  <c r="BF227" i="1"/>
  <c r="AY227" i="1"/>
  <c r="BM227" i="1" s="1"/>
  <c r="AW227" i="1"/>
  <c r="AV227" i="1"/>
  <c r="AX227" i="1" s="1"/>
  <c r="BB227" i="1" s="1"/>
  <c r="BD227" i="1" s="1"/>
  <c r="AU227" i="1"/>
  <c r="BI227" i="1" s="1"/>
  <c r="AT227" i="1"/>
  <c r="AS227" i="1"/>
  <c r="BA227" i="1" s="1"/>
  <c r="BI226" i="1"/>
  <c r="BF226" i="1"/>
  <c r="AY226" i="1"/>
  <c r="BM226" i="1" s="1"/>
  <c r="AV226" i="1"/>
  <c r="AR226" i="1"/>
  <c r="AL226" i="1"/>
  <c r="AH226" i="1"/>
  <c r="AI226" i="1" s="1"/>
  <c r="AW226" i="1" s="1"/>
  <c r="BG226" i="1" s="1"/>
  <c r="BH226" i="1" s="1"/>
  <c r="BL226" i="1" s="1"/>
  <c r="AC226" i="1"/>
  <c r="Y226" i="1"/>
  <c r="V226" i="1"/>
  <c r="M226" i="1"/>
  <c r="W226" i="1" s="1"/>
  <c r="BF225" i="1"/>
  <c r="AY225" i="1"/>
  <c r="BM225" i="1" s="1"/>
  <c r="AR225" i="1"/>
  <c r="AL225" i="1"/>
  <c r="AH225" i="1"/>
  <c r="AI225" i="1" s="1"/>
  <c r="AW225" i="1" s="1"/>
  <c r="AC225" i="1"/>
  <c r="V225" i="1"/>
  <c r="X225" i="1" s="1"/>
  <c r="M225" i="1"/>
  <c r="W225" i="1" s="1"/>
  <c r="BI224" i="1"/>
  <c r="BF224" i="1"/>
  <c r="AY224" i="1"/>
  <c r="BM224" i="1" s="1"/>
  <c r="AV224" i="1"/>
  <c r="AT224" i="1"/>
  <c r="AS224" i="1"/>
  <c r="BA224" i="1" s="1"/>
  <c r="AR224" i="1"/>
  <c r="AL224" i="1"/>
  <c r="AH224" i="1"/>
  <c r="AI224" i="1" s="1"/>
  <c r="AW224" i="1" s="1"/>
  <c r="AC224" i="1"/>
  <c r="V224" i="1"/>
  <c r="X224" i="1" s="1"/>
  <c r="M224" i="1"/>
  <c r="W224" i="1" s="1"/>
  <c r="BJ223" i="1"/>
  <c r="BI223" i="1"/>
  <c r="BF223" i="1"/>
  <c r="AY223" i="1"/>
  <c r="BM223" i="1" s="1"/>
  <c r="AX223" i="1"/>
  <c r="AW223" i="1"/>
  <c r="BG223" i="1" s="1"/>
  <c r="BH223" i="1" s="1"/>
  <c r="BL223" i="1" s="1"/>
  <c r="AT223" i="1"/>
  <c r="AS223" i="1"/>
  <c r="BA223" i="1" s="1"/>
  <c r="BF222" i="1"/>
  <c r="AY222" i="1"/>
  <c r="BM222" i="1" s="1"/>
  <c r="AW222" i="1"/>
  <c r="AV222" i="1"/>
  <c r="AX222" i="1" s="1"/>
  <c r="AU222" i="1"/>
  <c r="BI222" i="1" s="1"/>
  <c r="AT222" i="1"/>
  <c r="AS222" i="1"/>
  <c r="BA222" i="1" s="1"/>
  <c r="BF221" i="1"/>
  <c r="AY221" i="1"/>
  <c r="BM221" i="1" s="1"/>
  <c r="AW221" i="1"/>
  <c r="AV221" i="1"/>
  <c r="AX221" i="1" s="1"/>
  <c r="BB221" i="1" s="1"/>
  <c r="BD221" i="1" s="1"/>
  <c r="AU221" i="1"/>
  <c r="BI221" i="1" s="1"/>
  <c r="AT221" i="1"/>
  <c r="AS221" i="1"/>
  <c r="BA221" i="1" s="1"/>
  <c r="BI220" i="1"/>
  <c r="AY220" i="1"/>
  <c r="BM220" i="1" s="1"/>
  <c r="AV220" i="1"/>
  <c r="BJ220" i="1" s="1"/>
  <c r="AL220" i="1"/>
  <c r="AH220" i="1"/>
  <c r="AI220" i="1" s="1"/>
  <c r="AW220" i="1" s="1"/>
  <c r="AC220" i="1"/>
  <c r="V220" i="1"/>
  <c r="P220" i="1"/>
  <c r="Q220" i="1" s="1"/>
  <c r="M220" i="1"/>
  <c r="W220" i="1" s="1"/>
  <c r="BM219" i="1"/>
  <c r="BI219" i="1"/>
  <c r="BF219" i="1"/>
  <c r="AV219" i="1"/>
  <c r="BJ219" i="1" s="1"/>
  <c r="AT219" i="1"/>
  <c r="AR219" i="1"/>
  <c r="AL219" i="1"/>
  <c r="AH219" i="1"/>
  <c r="AN219" i="1" s="1"/>
  <c r="AS219" i="1" s="1"/>
  <c r="BA219" i="1" s="1"/>
  <c r="AC219" i="1"/>
  <c r="AF219" i="1" s="1"/>
  <c r="M219" i="1"/>
  <c r="W219" i="1" s="1"/>
  <c r="BM218" i="1"/>
  <c r="BI218" i="1"/>
  <c r="BF218" i="1"/>
  <c r="AV218" i="1"/>
  <c r="BJ218" i="1" s="1"/>
  <c r="AL218" i="1"/>
  <c r="AH218" i="1"/>
  <c r="AN218" i="1" s="1"/>
  <c r="AS218" i="1" s="1"/>
  <c r="BA218" i="1" s="1"/>
  <c r="AC218" i="1"/>
  <c r="AF218" i="1" s="1"/>
  <c r="P218" i="1"/>
  <c r="Q218" i="1" s="1"/>
  <c r="M218" i="1"/>
  <c r="BM217" i="1"/>
  <c r="BH217" i="1"/>
  <c r="BL217" i="1" s="1"/>
  <c r="BF217" i="1"/>
  <c r="AW217" i="1"/>
  <c r="AV217" i="1"/>
  <c r="AX217" i="1" s="1"/>
  <c r="BB217" i="1" s="1"/>
  <c r="BD217" i="1" s="1"/>
  <c r="AU217" i="1"/>
  <c r="BI217" i="1" s="1"/>
  <c r="AT217" i="1"/>
  <c r="AS217" i="1"/>
  <c r="BA217" i="1" s="1"/>
  <c r="BM216" i="1"/>
  <c r="AR216" i="1"/>
  <c r="AL216" i="1"/>
  <c r="AH216" i="1"/>
  <c r="AN216" i="1" s="1"/>
  <c r="AC216" i="1"/>
  <c r="AF216" i="1" s="1"/>
  <c r="Y216" i="1"/>
  <c r="X216" i="1"/>
  <c r="AU216" i="1" s="1"/>
  <c r="A216" i="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BQ215" i="1"/>
  <c r="BO215" i="1"/>
  <c r="BC215" i="1"/>
  <c r="AQ215" i="1"/>
  <c r="AP215" i="1"/>
  <c r="AM215" i="1"/>
  <c r="AK215" i="1"/>
  <c r="AJ215" i="1"/>
  <c r="AG215" i="1"/>
  <c r="AE215" i="1"/>
  <c r="AD215" i="1"/>
  <c r="AB215" i="1"/>
  <c r="AA215" i="1"/>
  <c r="Z215" i="1"/>
  <c r="U215" i="1"/>
  <c r="T215" i="1"/>
  <c r="S215" i="1"/>
  <c r="R215" i="1"/>
  <c r="O215" i="1"/>
  <c r="N215" i="1"/>
  <c r="L215" i="1"/>
  <c r="K215" i="1"/>
  <c r="J215" i="1"/>
  <c r="I215" i="1"/>
  <c r="G215" i="1"/>
  <c r="BM214" i="1"/>
  <c r="BK214" i="1"/>
  <c r="BI213" i="1"/>
  <c r="BF213" i="1"/>
  <c r="AY213" i="1"/>
  <c r="BM213" i="1" s="1"/>
  <c r="AW213" i="1"/>
  <c r="AV213" i="1"/>
  <c r="BJ213" i="1" s="1"/>
  <c r="AT213" i="1"/>
  <c r="AS213" i="1"/>
  <c r="AR213" i="1"/>
  <c r="AL213" i="1"/>
  <c r="AF213" i="1"/>
  <c r="W213" i="1"/>
  <c r="V213" i="1"/>
  <c r="BF212" i="1"/>
  <c r="AY212" i="1"/>
  <c r="BM212" i="1" s="1"/>
  <c r="AW212" i="1"/>
  <c r="AU212" i="1"/>
  <c r="AR212" i="1"/>
  <c r="H212" i="1"/>
  <c r="BA212" i="1" s="1"/>
  <c r="BM211" i="1"/>
  <c r="BI211" i="1"/>
  <c r="BF211" i="1"/>
  <c r="AV211" i="1"/>
  <c r="BJ211" i="1" s="1"/>
  <c r="AL211" i="1"/>
  <c r="AH211" i="1"/>
  <c r="AI211" i="1" s="1"/>
  <c r="AW211" i="1" s="1"/>
  <c r="BG211" i="1" s="1"/>
  <c r="BH211" i="1" s="1"/>
  <c r="BL211" i="1" s="1"/>
  <c r="AC211" i="1"/>
  <c r="V211" i="1"/>
  <c r="AN211" i="1" s="1"/>
  <c r="AS211" i="1" s="1"/>
  <c r="BA211" i="1" s="1"/>
  <c r="P211" i="1"/>
  <c r="Q211" i="1" s="1"/>
  <c r="M211" i="1"/>
  <c r="W211" i="1" s="1"/>
  <c r="AO211" i="1" s="1"/>
  <c r="AT211" i="1" s="1"/>
  <c r="BI210" i="1"/>
  <c r="BE210" i="1" s="1"/>
  <c r="BF210" i="1" s="1"/>
  <c r="AY210" i="1"/>
  <c r="BM210" i="1" s="1"/>
  <c r="AV210" i="1"/>
  <c r="BJ210" i="1" s="1"/>
  <c r="AR210" i="1"/>
  <c r="AL210" i="1"/>
  <c r="AH210" i="1"/>
  <c r="AN210" i="1" s="1"/>
  <c r="AS210" i="1" s="1"/>
  <c r="BA210" i="1" s="1"/>
  <c r="AC210" i="1"/>
  <c r="AF210" i="1" s="1"/>
  <c r="Y210" i="1"/>
  <c r="X210" i="1"/>
  <c r="BI209" i="1"/>
  <c r="BF209" i="1"/>
  <c r="AY209" i="1"/>
  <c r="BM209" i="1" s="1"/>
  <c r="AV209" i="1"/>
  <c r="AR209" i="1"/>
  <c r="AL209" i="1"/>
  <c r="AH209" i="1"/>
  <c r="AN209" i="1" s="1"/>
  <c r="AS209" i="1" s="1"/>
  <c r="BA209" i="1" s="1"/>
  <c r="AC209" i="1"/>
  <c r="AF209" i="1" s="1"/>
  <c r="Y209" i="1"/>
  <c r="X209" i="1"/>
  <c r="BI208" i="1"/>
  <c r="BE208" i="1" s="1"/>
  <c r="BF208" i="1" s="1"/>
  <c r="AY208" i="1"/>
  <c r="BM208" i="1" s="1"/>
  <c r="AV208" i="1"/>
  <c r="AL208" i="1"/>
  <c r="AH208" i="1"/>
  <c r="AI208" i="1" s="1"/>
  <c r="AW208" i="1" s="1"/>
  <c r="AF208" i="1"/>
  <c r="Y208" i="1"/>
  <c r="W208" i="1"/>
  <c r="V208" i="1"/>
  <c r="AN208" i="1" s="1"/>
  <c r="AS208" i="1" s="1"/>
  <c r="BI207" i="1"/>
  <c r="BE207" i="1" s="1"/>
  <c r="BF207" i="1" s="1"/>
  <c r="AY207" i="1"/>
  <c r="BM207" i="1" s="1"/>
  <c r="AV207" i="1"/>
  <c r="AL207" i="1"/>
  <c r="AK207" i="1"/>
  <c r="AJ207" i="1"/>
  <c r="AJ96" i="1" s="1"/>
  <c r="AH207" i="1"/>
  <c r="AI207" i="1" s="1"/>
  <c r="AW207" i="1" s="1"/>
  <c r="AF207" i="1"/>
  <c r="W207" i="1"/>
  <c r="AO207" i="1" s="1"/>
  <c r="AT207" i="1" s="1"/>
  <c r="V207" i="1"/>
  <c r="BI206" i="1"/>
  <c r="BE206" i="1" s="1"/>
  <c r="BF206" i="1" s="1"/>
  <c r="AY206" i="1"/>
  <c r="BM206" i="1" s="1"/>
  <c r="AV206" i="1"/>
  <c r="BJ206" i="1" s="1"/>
  <c r="AL206" i="1"/>
  <c r="AH206" i="1"/>
  <c r="AI206" i="1" s="1"/>
  <c r="AW206" i="1" s="1"/>
  <c r="AC206" i="1"/>
  <c r="Y206" i="1"/>
  <c r="V206" i="1"/>
  <c r="P206" i="1"/>
  <c r="Q206" i="1" s="1"/>
  <c r="M206" i="1"/>
  <c r="W206" i="1" s="1"/>
  <c r="AY205" i="1"/>
  <c r="BM205" i="1" s="1"/>
  <c r="AW205" i="1"/>
  <c r="AV205" i="1"/>
  <c r="BJ205" i="1" s="1"/>
  <c r="AU205" i="1"/>
  <c r="BI205" i="1" s="1"/>
  <c r="AT205" i="1"/>
  <c r="AS205" i="1"/>
  <c r="BA205" i="1" s="1"/>
  <c r="BM204" i="1"/>
  <c r="BI204" i="1"/>
  <c r="BF204" i="1"/>
  <c r="AV204" i="1"/>
  <c r="BJ204" i="1" s="1"/>
  <c r="AR204" i="1"/>
  <c r="AL204" i="1"/>
  <c r="AH204" i="1"/>
  <c r="AN204" i="1" s="1"/>
  <c r="AS204" i="1" s="1"/>
  <c r="BA204" i="1" s="1"/>
  <c r="AC204" i="1"/>
  <c r="AF204" i="1" s="1"/>
  <c r="Y204" i="1"/>
  <c r="X204" i="1"/>
  <c r="AY203" i="1"/>
  <c r="BM203" i="1" s="1"/>
  <c r="AW203" i="1"/>
  <c r="AV203" i="1"/>
  <c r="BJ203" i="1" s="1"/>
  <c r="AU203" i="1"/>
  <c r="BI203" i="1" s="1"/>
  <c r="AT203" i="1"/>
  <c r="AS203" i="1"/>
  <c r="BA203" i="1" s="1"/>
  <c r="AR203" i="1"/>
  <c r="BI202" i="1"/>
  <c r="BF202" i="1"/>
  <c r="AY202" i="1"/>
  <c r="BM202" i="1" s="1"/>
  <c r="AV202" i="1"/>
  <c r="AR202" i="1"/>
  <c r="AL202" i="1"/>
  <c r="AH202" i="1"/>
  <c r="AI202" i="1" s="1"/>
  <c r="AW202" i="1" s="1"/>
  <c r="BG202" i="1" s="1"/>
  <c r="BH202" i="1" s="1"/>
  <c r="BL202" i="1" s="1"/>
  <c r="AC202" i="1"/>
  <c r="V202" i="1"/>
  <c r="M202" i="1"/>
  <c r="W202" i="1" s="1"/>
  <c r="BI201" i="1"/>
  <c r="BE201" i="1" s="1"/>
  <c r="BF201" i="1" s="1"/>
  <c r="BH201" i="1"/>
  <c r="BL201" i="1" s="1"/>
  <c r="AY201" i="1"/>
  <c r="BM201" i="1" s="1"/>
  <c r="AV201" i="1"/>
  <c r="AR201" i="1"/>
  <c r="AL201" i="1"/>
  <c r="AH201" i="1"/>
  <c r="AN201" i="1" s="1"/>
  <c r="AS201" i="1" s="1"/>
  <c r="BA201" i="1" s="1"/>
  <c r="AC201" i="1"/>
  <c r="AF201" i="1" s="1"/>
  <c r="Y201" i="1"/>
  <c r="X201" i="1"/>
  <c r="BI200" i="1"/>
  <c r="BE200" i="1" s="1"/>
  <c r="BF200" i="1" s="1"/>
  <c r="AY200" i="1"/>
  <c r="BM200" i="1" s="1"/>
  <c r="AV200" i="1"/>
  <c r="BJ200" i="1" s="1"/>
  <c r="AR200" i="1"/>
  <c r="AL200" i="1"/>
  <c r="AH200" i="1"/>
  <c r="AN200" i="1" s="1"/>
  <c r="AS200" i="1" s="1"/>
  <c r="BA200" i="1" s="1"/>
  <c r="AC200" i="1"/>
  <c r="AF200" i="1" s="1"/>
  <c r="Y200" i="1"/>
  <c r="X200" i="1"/>
  <c r="AY199" i="1"/>
  <c r="BM199" i="1" s="1"/>
  <c r="AL199" i="1"/>
  <c r="AH199" i="1"/>
  <c r="AN199" i="1" s="1"/>
  <c r="AS199" i="1" s="1"/>
  <c r="BA199" i="1" s="1"/>
  <c r="AC199" i="1"/>
  <c r="AF199" i="1" s="1"/>
  <c r="Y199" i="1"/>
  <c r="X199" i="1"/>
  <c r="AU199" i="1" s="1"/>
  <c r="AY198" i="1"/>
  <c r="BM198" i="1" s="1"/>
  <c r="AU198" i="1"/>
  <c r="AR198" i="1"/>
  <c r="AL198" i="1"/>
  <c r="AH198" i="1"/>
  <c r="AI198" i="1" s="1"/>
  <c r="AW198" i="1" s="1"/>
  <c r="AC198" i="1"/>
  <c r="W198" i="1"/>
  <c r="V198" i="1"/>
  <c r="T198" i="1"/>
  <c r="BM197" i="1"/>
  <c r="BI197" i="1"/>
  <c r="BE197" i="1" s="1"/>
  <c r="BF197" i="1" s="1"/>
  <c r="AV197" i="1"/>
  <c r="BJ197" i="1" s="1"/>
  <c r="AR197" i="1"/>
  <c r="AL197" i="1"/>
  <c r="AH197" i="1"/>
  <c r="AI197" i="1" s="1"/>
  <c r="AW197" i="1" s="1"/>
  <c r="BG197" i="1" s="1"/>
  <c r="BH197" i="1" s="1"/>
  <c r="BL197" i="1" s="1"/>
  <c r="V197" i="1"/>
  <c r="M197" i="1"/>
  <c r="W197" i="1" s="1"/>
  <c r="BI196" i="1"/>
  <c r="BE196" i="1" s="1"/>
  <c r="BF196" i="1" s="1"/>
  <c r="AY196" i="1"/>
  <c r="BM196" i="1" s="1"/>
  <c r="AV196" i="1"/>
  <c r="BJ196" i="1" s="1"/>
  <c r="AS196" i="1"/>
  <c r="AO196" i="1"/>
  <c r="AT196" i="1" s="1"/>
  <c r="AL196" i="1"/>
  <c r="BM195" i="1"/>
  <c r="BJ195" i="1"/>
  <c r="BI195" i="1"/>
  <c r="BE195" i="1" s="1"/>
  <c r="BF195" i="1" s="1"/>
  <c r="AW195" i="1"/>
  <c r="BG195" i="1" s="1"/>
  <c r="BH195" i="1" s="1"/>
  <c r="BL195" i="1" s="1"/>
  <c r="BM194" i="1"/>
  <c r="BI194" i="1"/>
  <c r="BE194" i="1" s="1"/>
  <c r="BF194" i="1" s="1"/>
  <c r="BA194" i="1"/>
  <c r="AV194" i="1"/>
  <c r="BJ194" i="1" s="1"/>
  <c r="AR194" i="1"/>
  <c r="AL194" i="1"/>
  <c r="AH194" i="1"/>
  <c r="AN194" i="1" s="1"/>
  <c r="AF194" i="1"/>
  <c r="BM193" i="1"/>
  <c r="BI193" i="1"/>
  <c r="BF193" i="1"/>
  <c r="AV193" i="1"/>
  <c r="BJ193" i="1" s="1"/>
  <c r="AL193" i="1"/>
  <c r="AH193" i="1"/>
  <c r="AI193" i="1" s="1"/>
  <c r="AW193" i="1" s="1"/>
  <c r="AC193" i="1"/>
  <c r="V193" i="1"/>
  <c r="AN193" i="1" s="1"/>
  <c r="AS193" i="1" s="1"/>
  <c r="BA193" i="1" s="1"/>
  <c r="M193" i="1"/>
  <c r="W193" i="1" s="1"/>
  <c r="BM192" i="1"/>
  <c r="BJ192" i="1"/>
  <c r="BI192" i="1"/>
  <c r="BE192" i="1" s="1"/>
  <c r="BF192" i="1" s="1"/>
  <c r="AL192" i="1"/>
  <c r="AH192" i="1"/>
  <c r="AI192" i="1" s="1"/>
  <c r="AW192" i="1" s="1"/>
  <c r="AC192" i="1"/>
  <c r="V192" i="1"/>
  <c r="AN192" i="1" s="1"/>
  <c r="AS192" i="1" s="1"/>
  <c r="M192" i="1"/>
  <c r="W192" i="1" s="1"/>
  <c r="BN191" i="1"/>
  <c r="BP191" i="1" s="1"/>
  <c r="BK191" i="1" s="1"/>
  <c r="BF191" i="1"/>
  <c r="AY191" i="1"/>
  <c r="BM191" i="1" s="1"/>
  <c r="AL191" i="1"/>
  <c r="AH191" i="1"/>
  <c r="AI191" i="1" s="1"/>
  <c r="AW191" i="1" s="1"/>
  <c r="AC191" i="1"/>
  <c r="V191" i="1"/>
  <c r="M191" i="1"/>
  <c r="W191" i="1" s="1"/>
  <c r="BP190" i="1"/>
  <c r="BL190" i="1"/>
  <c r="AY190" i="1"/>
  <c r="BM190" i="1" s="1"/>
  <c r="AU190" i="1"/>
  <c r="BE190" i="1" s="1"/>
  <c r="BF190" i="1" s="1"/>
  <c r="AR190" i="1"/>
  <c r="AL190" i="1"/>
  <c r="AH190" i="1"/>
  <c r="AI190" i="1" s="1"/>
  <c r="AW190" i="1" s="1"/>
  <c r="BG190" i="1" s="1"/>
  <c r="BH190" i="1" s="1"/>
  <c r="AC190" i="1"/>
  <c r="Y190" i="1"/>
  <c r="V190" i="1"/>
  <c r="T190" i="1"/>
  <c r="M190" i="1"/>
  <c r="W190" i="1" s="1"/>
  <c r="BN189" i="1"/>
  <c r="BP189" i="1" s="1"/>
  <c r="BK189" i="1" s="1"/>
  <c r="AY189" i="1"/>
  <c r="BM189" i="1" s="1"/>
  <c r="AU189" i="1"/>
  <c r="BE189" i="1" s="1"/>
  <c r="BF189" i="1" s="1"/>
  <c r="AR189" i="1"/>
  <c r="AL189" i="1"/>
  <c r="AH189" i="1"/>
  <c r="AI189" i="1" s="1"/>
  <c r="AW189" i="1" s="1"/>
  <c r="AC189" i="1"/>
  <c r="V189" i="1"/>
  <c r="AN189" i="1" s="1"/>
  <c r="AS189" i="1" s="1"/>
  <c r="U189" i="1"/>
  <c r="T189" i="1"/>
  <c r="M189" i="1"/>
  <c r="W189" i="1" s="1"/>
  <c r="BI188" i="1"/>
  <c r="BE188" i="1" s="1"/>
  <c r="BF188" i="1" s="1"/>
  <c r="AY188" i="1"/>
  <c r="BM188" i="1" s="1"/>
  <c r="AV188" i="1"/>
  <c r="BJ188" i="1" s="1"/>
  <c r="AR188" i="1"/>
  <c r="BJ187" i="1"/>
  <c r="BI187" i="1"/>
  <c r="BE187" i="1" s="1"/>
  <c r="BF187" i="1" s="1"/>
  <c r="AY187" i="1"/>
  <c r="BM187" i="1" s="1"/>
  <c r="AS187" i="1"/>
  <c r="AT187" i="1" s="1"/>
  <c r="AR187" i="1"/>
  <c r="BI186" i="1"/>
  <c r="BE186" i="1" s="1"/>
  <c r="BF186" i="1" s="1"/>
  <c r="AY186" i="1"/>
  <c r="BM186" i="1" s="1"/>
  <c r="AV186" i="1"/>
  <c r="BJ186" i="1" s="1"/>
  <c r="AR186" i="1"/>
  <c r="AL186" i="1"/>
  <c r="AH186" i="1"/>
  <c r="AI186" i="1" s="1"/>
  <c r="AW186" i="1" s="1"/>
  <c r="BG186" i="1" s="1"/>
  <c r="BH186" i="1" s="1"/>
  <c r="BL186" i="1" s="1"/>
  <c r="AC186" i="1"/>
  <c r="V186" i="1"/>
  <c r="AN186" i="1" s="1"/>
  <c r="AS186" i="1" s="1"/>
  <c r="BA186" i="1" s="1"/>
  <c r="P186" i="1"/>
  <c r="Q186" i="1" s="1"/>
  <c r="M186" i="1"/>
  <c r="W186" i="1" s="1"/>
  <c r="AO186" i="1" s="1"/>
  <c r="AT186" i="1" s="1"/>
  <c r="BI185" i="1"/>
  <c r="BE185" i="1" s="1"/>
  <c r="BF185" i="1" s="1"/>
  <c r="AY185" i="1"/>
  <c r="BM185" i="1" s="1"/>
  <c r="AV185" i="1"/>
  <c r="AR185" i="1"/>
  <c r="AL185" i="1"/>
  <c r="AH185" i="1"/>
  <c r="AN185" i="1" s="1"/>
  <c r="AS185" i="1" s="1"/>
  <c r="AC185" i="1"/>
  <c r="AF185" i="1" s="1"/>
  <c r="Y185" i="1"/>
  <c r="P185" i="1"/>
  <c r="Q185" i="1" s="1"/>
  <c r="M185" i="1"/>
  <c r="BI184" i="1"/>
  <c r="BE184" i="1" s="1"/>
  <c r="BF184" i="1" s="1"/>
  <c r="AW184" i="1"/>
  <c r="AV184" i="1"/>
  <c r="BJ184" i="1" s="1"/>
  <c r="AT184" i="1"/>
  <c r="AS184" i="1"/>
  <c r="BM183" i="1"/>
  <c r="BI183" i="1"/>
  <c r="BE183" i="1" s="1"/>
  <c r="BF183" i="1" s="1"/>
  <c r="AV183" i="1"/>
  <c r="BJ183" i="1" s="1"/>
  <c r="AT183" i="1"/>
  <c r="AS183" i="1"/>
  <c r="AL183" i="1"/>
  <c r="AI183" i="1"/>
  <c r="AW183" i="1" s="1"/>
  <c r="BI182" i="1"/>
  <c r="BE182" i="1" s="1"/>
  <c r="BF182" i="1" s="1"/>
  <c r="AY182" i="1"/>
  <c r="BM182" i="1" s="1"/>
  <c r="AV182" i="1"/>
  <c r="BJ182" i="1" s="1"/>
  <c r="AL182" i="1"/>
  <c r="AH182" i="1"/>
  <c r="AI182" i="1" s="1"/>
  <c r="AF182" i="1"/>
  <c r="Y182" i="1"/>
  <c r="W182" i="1"/>
  <c r="V182" i="1"/>
  <c r="AN182" i="1" s="1"/>
  <c r="AS182" i="1" s="1"/>
  <c r="BI181" i="1"/>
  <c r="BH181" i="1"/>
  <c r="BL181" i="1" s="1"/>
  <c r="BF181" i="1"/>
  <c r="AY181" i="1"/>
  <c r="BM181" i="1" s="1"/>
  <c r="AV181" i="1"/>
  <c r="BJ181" i="1" s="1"/>
  <c r="AR181" i="1"/>
  <c r="AL181" i="1"/>
  <c r="AH181" i="1"/>
  <c r="AN181" i="1" s="1"/>
  <c r="AS181" i="1" s="1"/>
  <c r="AC181" i="1"/>
  <c r="AF181" i="1" s="1"/>
  <c r="X181" i="1"/>
  <c r="H181" i="1"/>
  <c r="AY180" i="1"/>
  <c r="BM180" i="1" s="1"/>
  <c r="AW180" i="1"/>
  <c r="AV180" i="1"/>
  <c r="BJ180" i="1" s="1"/>
  <c r="AU180" i="1"/>
  <c r="BI180" i="1" s="1"/>
  <c r="AT180" i="1"/>
  <c r="AS180" i="1"/>
  <c r="BA180" i="1" s="1"/>
  <c r="BM179" i="1"/>
  <c r="BI179" i="1"/>
  <c r="BE179" i="1" s="1"/>
  <c r="BF179" i="1" s="1"/>
  <c r="AV179" i="1"/>
  <c r="BJ179" i="1" s="1"/>
  <c r="AL179" i="1"/>
  <c r="AH179" i="1"/>
  <c r="AI179" i="1" s="1"/>
  <c r="AW179" i="1" s="1"/>
  <c r="BG179" i="1" s="1"/>
  <c r="BH179" i="1" s="1"/>
  <c r="BL179" i="1" s="1"/>
  <c r="AC179" i="1"/>
  <c r="Y179" i="1"/>
  <c r="V179" i="1"/>
  <c r="P179" i="1"/>
  <c r="Q179" i="1" s="1"/>
  <c r="M179" i="1"/>
  <c r="W179" i="1" s="1"/>
  <c r="BI178" i="1"/>
  <c r="BE178" i="1" s="1"/>
  <c r="BF178" i="1" s="1"/>
  <c r="AY178" i="1"/>
  <c r="BM178" i="1" s="1"/>
  <c r="AV178" i="1"/>
  <c r="BJ178" i="1" s="1"/>
  <c r="AR178" i="1"/>
  <c r="AL178" i="1"/>
  <c r="AH178" i="1"/>
  <c r="AN178" i="1" s="1"/>
  <c r="AS178" i="1" s="1"/>
  <c r="BA178" i="1" s="1"/>
  <c r="AC178" i="1"/>
  <c r="AF178" i="1" s="1"/>
  <c r="Y178" i="1"/>
  <c r="X178" i="1"/>
  <c r="BI177" i="1"/>
  <c r="BE177" i="1" s="1"/>
  <c r="BF177" i="1" s="1"/>
  <c r="AY177" i="1"/>
  <c r="BM177" i="1" s="1"/>
  <c r="AV177" i="1"/>
  <c r="BJ177" i="1" s="1"/>
  <c r="AL177" i="1"/>
  <c r="AH177" i="1"/>
  <c r="AI177" i="1" s="1"/>
  <c r="AF177" i="1"/>
  <c r="Y177" i="1"/>
  <c r="W177" i="1"/>
  <c r="V177" i="1"/>
  <c r="AN177" i="1" s="1"/>
  <c r="AS177" i="1" s="1"/>
  <c r="BI176" i="1"/>
  <c r="BE176" i="1" s="1"/>
  <c r="BF176" i="1" s="1"/>
  <c r="AY176" i="1"/>
  <c r="BM176" i="1" s="1"/>
  <c r="AV176" i="1"/>
  <c r="BJ176" i="1" s="1"/>
  <c r="AL176" i="1"/>
  <c r="AH176" i="1"/>
  <c r="AI176" i="1" s="1"/>
  <c r="AF176" i="1"/>
  <c r="Y176" i="1"/>
  <c r="W176" i="1"/>
  <c r="V176" i="1"/>
  <c r="AN176" i="1" s="1"/>
  <c r="AS176" i="1" s="1"/>
  <c r="BI175" i="1"/>
  <c r="BE175" i="1" s="1"/>
  <c r="BF175" i="1" s="1"/>
  <c r="AY175" i="1"/>
  <c r="BM175" i="1" s="1"/>
  <c r="AV175" i="1"/>
  <c r="AR175" i="1"/>
  <c r="AL175" i="1"/>
  <c r="AH175" i="1"/>
  <c r="AI175" i="1" s="1"/>
  <c r="AW175" i="1" s="1"/>
  <c r="BG175" i="1" s="1"/>
  <c r="BH175" i="1" s="1"/>
  <c r="BL175" i="1" s="1"/>
  <c r="AC175" i="1"/>
  <c r="Y175" i="1"/>
  <c r="V175" i="1"/>
  <c r="P175" i="1"/>
  <c r="Q175" i="1" s="1"/>
  <c r="M175" i="1"/>
  <c r="W175" i="1" s="1"/>
  <c r="BH174" i="1"/>
  <c r="BL174" i="1" s="1"/>
  <c r="AY174" i="1"/>
  <c r="BM174" i="1" s="1"/>
  <c r="AU174" i="1"/>
  <c r="AR174" i="1"/>
  <c r="AL174" i="1"/>
  <c r="AH174" i="1"/>
  <c r="AI174" i="1" s="1"/>
  <c r="AW174" i="1" s="1"/>
  <c r="AC174" i="1"/>
  <c r="Y174" i="1"/>
  <c r="V174" i="1"/>
  <c r="P174" i="1"/>
  <c r="Q174" i="1" s="1"/>
  <c r="M174" i="1"/>
  <c r="W174" i="1" s="1"/>
  <c r="BI173" i="1"/>
  <c r="BE173" i="1" s="1"/>
  <c r="BF173" i="1" s="1"/>
  <c r="AY173" i="1"/>
  <c r="BM173" i="1" s="1"/>
  <c r="AV173" i="1"/>
  <c r="BJ173" i="1" s="1"/>
  <c r="AR173" i="1"/>
  <c r="AL173" i="1"/>
  <c r="AH173" i="1"/>
  <c r="AN173" i="1" s="1"/>
  <c r="AS173" i="1" s="1"/>
  <c r="BA173" i="1" s="1"/>
  <c r="AC173" i="1"/>
  <c r="AF173" i="1" s="1"/>
  <c r="Y173" i="1"/>
  <c r="X173" i="1"/>
  <c r="BI172" i="1"/>
  <c r="BE172" i="1" s="1"/>
  <c r="BF172" i="1" s="1"/>
  <c r="AY172" i="1"/>
  <c r="BM172" i="1" s="1"/>
  <c r="AV172" i="1"/>
  <c r="BJ172" i="1" s="1"/>
  <c r="AR172" i="1"/>
  <c r="AL172" i="1"/>
  <c r="AH172" i="1"/>
  <c r="AN172" i="1" s="1"/>
  <c r="AS172" i="1" s="1"/>
  <c r="BA172" i="1" s="1"/>
  <c r="AC172" i="1"/>
  <c r="AF172" i="1" s="1"/>
  <c r="Y172" i="1"/>
  <c r="X172" i="1"/>
  <c r="BM171" i="1"/>
  <c r="BI171" i="1"/>
  <c r="BH171" i="1"/>
  <c r="BL171" i="1" s="1"/>
  <c r="BE171" i="1"/>
  <c r="BF171" i="1" s="1"/>
  <c r="AV171" i="1"/>
  <c r="BJ171" i="1" s="1"/>
  <c r="BN171" i="1" s="1"/>
  <c r="BP171" i="1" s="1"/>
  <c r="AR171" i="1"/>
  <c r="AL171" i="1"/>
  <c r="AH171" i="1"/>
  <c r="AC171" i="1"/>
  <c r="AF171" i="1" s="1"/>
  <c r="Y171" i="1"/>
  <c r="X171" i="1"/>
  <c r="BI170" i="1"/>
  <c r="BE170" i="1" s="1"/>
  <c r="BF170" i="1" s="1"/>
  <c r="AY170" i="1"/>
  <c r="BM170" i="1" s="1"/>
  <c r="AV170" i="1"/>
  <c r="BJ170" i="1" s="1"/>
  <c r="AR170" i="1"/>
  <c r="AL170" i="1"/>
  <c r="AH170" i="1"/>
  <c r="AN170" i="1" s="1"/>
  <c r="AS170" i="1" s="1"/>
  <c r="BA170" i="1" s="1"/>
  <c r="AC170" i="1"/>
  <c r="AF170" i="1" s="1"/>
  <c r="Y170" i="1"/>
  <c r="X170" i="1"/>
  <c r="BN169" i="1"/>
  <c r="BP169" i="1" s="1"/>
  <c r="BK169" i="1" s="1"/>
  <c r="AY169" i="1"/>
  <c r="BM169" i="1" s="1"/>
  <c r="AV169" i="1"/>
  <c r="AR169" i="1"/>
  <c r="AL169" i="1"/>
  <c r="AH169" i="1"/>
  <c r="AN169" i="1" s="1"/>
  <c r="AS169" i="1" s="1"/>
  <c r="AF169" i="1"/>
  <c r="BI168" i="1"/>
  <c r="BE168" i="1" s="1"/>
  <c r="BF168" i="1" s="1"/>
  <c r="AY168" i="1"/>
  <c r="BM168" i="1" s="1"/>
  <c r="AV168" i="1"/>
  <c r="AR168" i="1"/>
  <c r="AL168" i="1"/>
  <c r="AH168" i="1"/>
  <c r="AN168" i="1" s="1"/>
  <c r="AS168" i="1" s="1"/>
  <c r="AF168" i="1"/>
  <c r="BI167" i="1"/>
  <c r="BE167" i="1" s="1"/>
  <c r="BF167" i="1" s="1"/>
  <c r="AY167" i="1"/>
  <c r="BM167" i="1" s="1"/>
  <c r="AV167" i="1"/>
  <c r="AR167" i="1"/>
  <c r="AL167" i="1"/>
  <c r="AH167" i="1"/>
  <c r="AN167" i="1" s="1"/>
  <c r="AS167" i="1" s="1"/>
  <c r="AF167" i="1"/>
  <c r="BI166" i="1"/>
  <c r="BE166" i="1" s="1"/>
  <c r="BF166" i="1" s="1"/>
  <c r="AY166" i="1"/>
  <c r="BM166" i="1" s="1"/>
  <c r="AV166" i="1"/>
  <c r="AR166" i="1"/>
  <c r="AL166" i="1"/>
  <c r="AH166" i="1"/>
  <c r="AN166" i="1" s="1"/>
  <c r="AS166" i="1" s="1"/>
  <c r="AF166" i="1"/>
  <c r="BI165" i="1"/>
  <c r="BE165" i="1" s="1"/>
  <c r="BF165" i="1" s="1"/>
  <c r="BH165" i="1"/>
  <c r="BL165" i="1" s="1"/>
  <c r="AY165" i="1"/>
  <c r="BM165" i="1" s="1"/>
  <c r="AV165" i="1"/>
  <c r="AR165" i="1"/>
  <c r="AL165" i="1"/>
  <c r="AH165" i="1"/>
  <c r="AI165" i="1" s="1"/>
  <c r="V165" i="1"/>
  <c r="BM164" i="1"/>
  <c r="AR164" i="1"/>
  <c r="AL164" i="1"/>
  <c r="AH164" i="1"/>
  <c r="AI164" i="1" s="1"/>
  <c r="AW164" i="1" s="1"/>
  <c r="BG164" i="1" s="1"/>
  <c r="BH164" i="1" s="1"/>
  <c r="BL164" i="1" s="1"/>
  <c r="AC164" i="1"/>
  <c r="V164" i="1"/>
  <c r="X164" i="1" s="1"/>
  <c r="M164" i="1"/>
  <c r="W164" i="1" s="1"/>
  <c r="BM163" i="1"/>
  <c r="BI163" i="1"/>
  <c r="BE163" i="1" s="1"/>
  <c r="BF163" i="1" s="1"/>
  <c r="AV163" i="1"/>
  <c r="AR163" i="1"/>
  <c r="AL163" i="1"/>
  <c r="AH163" i="1"/>
  <c r="AI163" i="1" s="1"/>
  <c r="AW163" i="1" s="1"/>
  <c r="BG163" i="1" s="1"/>
  <c r="BH163" i="1" s="1"/>
  <c r="BL163" i="1" s="1"/>
  <c r="AC163" i="1"/>
  <c r="V163" i="1"/>
  <c r="X163" i="1" s="1"/>
  <c r="Y163" i="1" s="1"/>
  <c r="M163" i="1"/>
  <c r="W163" i="1" s="1"/>
  <c r="BI162" i="1"/>
  <c r="BE162" i="1" s="1"/>
  <c r="BF162" i="1" s="1"/>
  <c r="AY162" i="1"/>
  <c r="BM162" i="1" s="1"/>
  <c r="AV162" i="1"/>
  <c r="BJ162" i="1" s="1"/>
  <c r="AR162" i="1"/>
  <c r="AL162" i="1"/>
  <c r="AH162" i="1"/>
  <c r="AI162" i="1" s="1"/>
  <c r="AW162" i="1" s="1"/>
  <c r="BG162" i="1" s="1"/>
  <c r="BH162" i="1" s="1"/>
  <c r="BL162" i="1" s="1"/>
  <c r="AC162" i="1"/>
  <c r="V162" i="1"/>
  <c r="M162" i="1"/>
  <c r="W162" i="1" s="1"/>
  <c r="AY161" i="1"/>
  <c r="BM161" i="1" s="1"/>
  <c r="AV161" i="1"/>
  <c r="BJ161" i="1" s="1"/>
  <c r="AR161" i="1"/>
  <c r="AL161" i="1"/>
  <c r="AH161" i="1"/>
  <c r="AN161" i="1" s="1"/>
  <c r="AS161" i="1" s="1"/>
  <c r="BA161" i="1" s="1"/>
  <c r="AF161" i="1"/>
  <c r="Y161" i="1"/>
  <c r="X161" i="1"/>
  <c r="AU161" i="1" s="1"/>
  <c r="BI160" i="1"/>
  <c r="BH160" i="1"/>
  <c r="BL160" i="1" s="1"/>
  <c r="BE160" i="1"/>
  <c r="BF160" i="1" s="1"/>
  <c r="AY160" i="1"/>
  <c r="BM160" i="1" s="1"/>
  <c r="AV160" i="1"/>
  <c r="BJ160" i="1" s="1"/>
  <c r="AR160" i="1"/>
  <c r="AL160" i="1"/>
  <c r="AH160" i="1"/>
  <c r="AC160" i="1"/>
  <c r="AF160" i="1" s="1"/>
  <c r="Y160" i="1"/>
  <c r="X160" i="1"/>
  <c r="BI159" i="1"/>
  <c r="BE159" i="1" s="1"/>
  <c r="BF159" i="1" s="1"/>
  <c r="AY159" i="1"/>
  <c r="BM159" i="1" s="1"/>
  <c r="AV159" i="1"/>
  <c r="AT159" i="1"/>
  <c r="AS159" i="1"/>
  <c r="AR159" i="1"/>
  <c r="AL159" i="1"/>
  <c r="AH159" i="1"/>
  <c r="AI159" i="1" s="1"/>
  <c r="AW159" i="1" s="1"/>
  <c r="BG159" i="1" s="1"/>
  <c r="BH159" i="1" s="1"/>
  <c r="BL159" i="1" s="1"/>
  <c r="AC159" i="1"/>
  <c r="V159" i="1"/>
  <c r="M159" i="1"/>
  <c r="W159" i="1" s="1"/>
  <c r="BN158" i="1"/>
  <c r="BP158" i="1" s="1"/>
  <c r="BK158" i="1" s="1"/>
  <c r="BM158" i="1"/>
  <c r="AW158" i="1"/>
  <c r="AX158" i="1" s="1"/>
  <c r="BB158" i="1" s="1"/>
  <c r="BD158" i="1" s="1"/>
  <c r="AL158" i="1"/>
  <c r="AH158" i="1"/>
  <c r="AN158" i="1" s="1"/>
  <c r="AC158" i="1"/>
  <c r="AF158" i="1" s="1"/>
  <c r="Y158" i="1"/>
  <c r="X158" i="1"/>
  <c r="AY157" i="1"/>
  <c r="BM157" i="1" s="1"/>
  <c r="AW157" i="1"/>
  <c r="AV157" i="1"/>
  <c r="BJ157" i="1" s="1"/>
  <c r="AU157" i="1"/>
  <c r="BI157" i="1" s="1"/>
  <c r="AT157" i="1"/>
  <c r="AS157" i="1"/>
  <c r="BA157" i="1" s="1"/>
  <c r="AR157" i="1"/>
  <c r="BJ156" i="1"/>
  <c r="BI156" i="1"/>
  <c r="BE156" i="1" s="1"/>
  <c r="BF156" i="1" s="1"/>
  <c r="AY156" i="1"/>
  <c r="BM156" i="1" s="1"/>
  <c r="AR156" i="1"/>
  <c r="BI155" i="1"/>
  <c r="BE155" i="1" s="1"/>
  <c r="BF155" i="1" s="1"/>
  <c r="AY155" i="1"/>
  <c r="BM155" i="1" s="1"/>
  <c r="AV155" i="1"/>
  <c r="BJ155" i="1" s="1"/>
  <c r="BN155" i="1" s="1"/>
  <c r="BP155" i="1" s="1"/>
  <c r="BK155" i="1" s="1"/>
  <c r="AL155" i="1"/>
  <c r="AH155" i="1"/>
  <c r="AI155" i="1" s="1"/>
  <c r="AF155" i="1"/>
  <c r="W155" i="1"/>
  <c r="V155" i="1"/>
  <c r="AY154" i="1"/>
  <c r="BM154" i="1" s="1"/>
  <c r="AU154" i="1"/>
  <c r="BI154" i="1" s="1"/>
  <c r="AR154" i="1"/>
  <c r="AL154" i="1"/>
  <c r="AH154" i="1"/>
  <c r="AC154" i="1"/>
  <c r="AF154" i="1" s="1"/>
  <c r="P154" i="1"/>
  <c r="M154" i="1"/>
  <c r="W154" i="1" s="1"/>
  <c r="AY153" i="1"/>
  <c r="BM153" i="1" s="1"/>
  <c r="AU153" i="1"/>
  <c r="BI153" i="1" s="1"/>
  <c r="AR153" i="1"/>
  <c r="AL153" i="1"/>
  <c r="AH153" i="1"/>
  <c r="AC153" i="1"/>
  <c r="AF153" i="1" s="1"/>
  <c r="P153" i="1"/>
  <c r="M153" i="1"/>
  <c r="W153" i="1" s="1"/>
  <c r="BI152" i="1"/>
  <c r="BE152" i="1" s="1"/>
  <c r="BF152" i="1" s="1"/>
  <c r="AY152" i="1"/>
  <c r="BM152" i="1" s="1"/>
  <c r="AV152" i="1"/>
  <c r="AR152" i="1"/>
  <c r="AL152" i="1"/>
  <c r="AH152" i="1"/>
  <c r="AI152" i="1" s="1"/>
  <c r="AW152" i="1" s="1"/>
  <c r="BG152" i="1" s="1"/>
  <c r="BH152" i="1" s="1"/>
  <c r="BL152" i="1" s="1"/>
  <c r="AC152" i="1"/>
  <c r="Y152" i="1"/>
  <c r="V152" i="1"/>
  <c r="P152" i="1"/>
  <c r="Q152" i="1" s="1"/>
  <c r="M152" i="1"/>
  <c r="W152" i="1" s="1"/>
  <c r="AY151" i="1"/>
  <c r="BM151" i="1" s="1"/>
  <c r="AU151" i="1"/>
  <c r="AR151" i="1"/>
  <c r="AL151" i="1"/>
  <c r="AH151" i="1"/>
  <c r="AI151" i="1" s="1"/>
  <c r="AW151" i="1" s="1"/>
  <c r="BG151" i="1" s="1"/>
  <c r="BH151" i="1" s="1"/>
  <c r="BL151" i="1" s="1"/>
  <c r="BK151" i="1" s="1"/>
  <c r="AC151" i="1"/>
  <c r="Y151" i="1"/>
  <c r="W151" i="1"/>
  <c r="V151" i="1"/>
  <c r="AN151" i="1" s="1"/>
  <c r="AS151" i="1" s="1"/>
  <c r="P151" i="1"/>
  <c r="Q151" i="1" s="1"/>
  <c r="BI150" i="1"/>
  <c r="BE150" i="1" s="1"/>
  <c r="BF150" i="1" s="1"/>
  <c r="AY150" i="1"/>
  <c r="BM150" i="1" s="1"/>
  <c r="AV150" i="1"/>
  <c r="AR150" i="1"/>
  <c r="AL150" i="1"/>
  <c r="AH150" i="1"/>
  <c r="AI150" i="1" s="1"/>
  <c r="AW150" i="1" s="1"/>
  <c r="BG150" i="1" s="1"/>
  <c r="BH150" i="1" s="1"/>
  <c r="BL150" i="1" s="1"/>
  <c r="AC150" i="1"/>
  <c r="V150" i="1"/>
  <c r="P150" i="1"/>
  <c r="Q150" i="1" s="1"/>
  <c r="M150" i="1"/>
  <c r="W150" i="1" s="1"/>
  <c r="AO150" i="1" s="1"/>
  <c r="AT150" i="1" s="1"/>
  <c r="AY149" i="1"/>
  <c r="BM149" i="1" s="1"/>
  <c r="AR149" i="1"/>
  <c r="AL149" i="1"/>
  <c r="AH149" i="1"/>
  <c r="AU149" i="1" s="1"/>
  <c r="AC149" i="1"/>
  <c r="AF149" i="1" s="1"/>
  <c r="P149" i="1"/>
  <c r="M149" i="1"/>
  <c r="W149" i="1" s="1"/>
  <c r="H149" i="1"/>
  <c r="BI148" i="1"/>
  <c r="BE148" i="1" s="1"/>
  <c r="BF148" i="1" s="1"/>
  <c r="AY148" i="1"/>
  <c r="BM148" i="1" s="1"/>
  <c r="AW148" i="1"/>
  <c r="AV148" i="1"/>
  <c r="AX148" i="1" s="1"/>
  <c r="BB148" i="1" s="1"/>
  <c r="BD148" i="1" s="1"/>
  <c r="AT148" i="1"/>
  <c r="AS148" i="1"/>
  <c r="AR148" i="1"/>
  <c r="AL148" i="1"/>
  <c r="AF148" i="1"/>
  <c r="BI147" i="1"/>
  <c r="BE147" i="1" s="1"/>
  <c r="BF147" i="1" s="1"/>
  <c r="AY147" i="1"/>
  <c r="BM147" i="1" s="1"/>
  <c r="AV147" i="1"/>
  <c r="AR147" i="1"/>
  <c r="AL147" i="1"/>
  <c r="AH147" i="1"/>
  <c r="AN147" i="1" s="1"/>
  <c r="AS147" i="1" s="1"/>
  <c r="AF147" i="1"/>
  <c r="BI146" i="1"/>
  <c r="BE146" i="1" s="1"/>
  <c r="BF146" i="1" s="1"/>
  <c r="AY146" i="1"/>
  <c r="BM146" i="1" s="1"/>
  <c r="AV146" i="1"/>
  <c r="BJ146" i="1" s="1"/>
  <c r="AR146" i="1"/>
  <c r="AL146" i="1"/>
  <c r="AH146" i="1"/>
  <c r="AI146" i="1" s="1"/>
  <c r="AW146" i="1" s="1"/>
  <c r="BG146" i="1" s="1"/>
  <c r="BH146" i="1" s="1"/>
  <c r="BL146" i="1" s="1"/>
  <c r="AC146" i="1"/>
  <c r="V146" i="1"/>
  <c r="AN146" i="1" s="1"/>
  <c r="AS146" i="1" s="1"/>
  <c r="BA146" i="1" s="1"/>
  <c r="T146" i="1"/>
  <c r="U146" i="1" s="1"/>
  <c r="R146" i="1"/>
  <c r="Q146" i="1"/>
  <c r="O146" i="1"/>
  <c r="S146" i="1" s="1"/>
  <c r="M146" i="1"/>
  <c r="BI145" i="1"/>
  <c r="BE145" i="1" s="1"/>
  <c r="BF145" i="1" s="1"/>
  <c r="AY145" i="1"/>
  <c r="BM145" i="1" s="1"/>
  <c r="AV145" i="1"/>
  <c r="BJ145" i="1" s="1"/>
  <c r="AR145" i="1"/>
  <c r="BI144" i="1"/>
  <c r="BE144" i="1" s="1"/>
  <c r="BF144" i="1" s="1"/>
  <c r="AY144" i="1"/>
  <c r="BM144" i="1" s="1"/>
  <c r="AV144" i="1"/>
  <c r="BJ144" i="1" s="1"/>
  <c r="AR144" i="1"/>
  <c r="BI143" i="1"/>
  <c r="BE143" i="1" s="1"/>
  <c r="BF143" i="1" s="1"/>
  <c r="AY143" i="1"/>
  <c r="BM143" i="1" s="1"/>
  <c r="AV143" i="1"/>
  <c r="BJ143" i="1" s="1"/>
  <c r="AT143" i="1"/>
  <c r="AS143" i="1"/>
  <c r="AR143" i="1"/>
  <c r="AL143" i="1"/>
  <c r="AI143" i="1"/>
  <c r="AW143" i="1" s="1"/>
  <c r="AF143" i="1"/>
  <c r="BI142" i="1"/>
  <c r="BE142" i="1" s="1"/>
  <c r="BF142" i="1" s="1"/>
  <c r="BH142" i="1"/>
  <c r="BL142" i="1" s="1"/>
  <c r="AY142" i="1"/>
  <c r="BM142" i="1" s="1"/>
  <c r="AV142" i="1"/>
  <c r="BJ142" i="1" s="1"/>
  <c r="AR142" i="1"/>
  <c r="AL142" i="1"/>
  <c r="AH142" i="1"/>
  <c r="AC142" i="1"/>
  <c r="AF142" i="1" s="1"/>
  <c r="M142" i="1"/>
  <c r="BL141" i="1"/>
  <c r="BI141" i="1"/>
  <c r="BE141" i="1" s="1"/>
  <c r="AY141" i="1"/>
  <c r="BM141" i="1" s="1"/>
  <c r="AV141" i="1"/>
  <c r="BJ141" i="1" s="1"/>
  <c r="AR141" i="1"/>
  <c r="AL141" i="1"/>
  <c r="AH141" i="1"/>
  <c r="AI141" i="1" s="1"/>
  <c r="AW141" i="1" s="1"/>
  <c r="AC141" i="1"/>
  <c r="V141" i="1"/>
  <c r="AN141" i="1" s="1"/>
  <c r="AS141" i="1" s="1"/>
  <c r="P141" i="1"/>
  <c r="Q141" i="1" s="1"/>
  <c r="M141" i="1"/>
  <c r="W141" i="1" s="1"/>
  <c r="AO141" i="1" s="1"/>
  <c r="AT141" i="1" s="1"/>
  <c r="BI140" i="1"/>
  <c r="BE140" i="1" s="1"/>
  <c r="BF140" i="1" s="1"/>
  <c r="AW140" i="1"/>
  <c r="AV140" i="1"/>
  <c r="BJ140" i="1" s="1"/>
  <c r="AT140" i="1"/>
  <c r="AS140" i="1"/>
  <c r="AR140" i="1"/>
  <c r="BI139" i="1"/>
  <c r="BE139" i="1" s="1"/>
  <c r="BF139" i="1" s="1"/>
  <c r="AY139" i="1"/>
  <c r="BM139" i="1" s="1"/>
  <c r="AW139" i="1"/>
  <c r="AV139" i="1"/>
  <c r="BJ139" i="1" s="1"/>
  <c r="AT139" i="1"/>
  <c r="AS139" i="1"/>
  <c r="AR139" i="1"/>
  <c r="BI138" i="1"/>
  <c r="BE138" i="1" s="1"/>
  <c r="BF138" i="1" s="1"/>
  <c r="BH138" i="1"/>
  <c r="BL138" i="1" s="1"/>
  <c r="AY138" i="1"/>
  <c r="BM138" i="1" s="1"/>
  <c r="AW138" i="1"/>
  <c r="AV138" i="1"/>
  <c r="BJ138" i="1" s="1"/>
  <c r="BN138" i="1" s="1"/>
  <c r="BP138" i="1" s="1"/>
  <c r="AT138" i="1"/>
  <c r="AS138" i="1"/>
  <c r="AR138" i="1"/>
  <c r="BI137" i="1"/>
  <c r="BE137" i="1" s="1"/>
  <c r="BF137" i="1" s="1"/>
  <c r="BH137" i="1"/>
  <c r="BL137" i="1" s="1"/>
  <c r="BK137" i="1" s="1"/>
  <c r="AY137" i="1"/>
  <c r="BM137" i="1" s="1"/>
  <c r="AW137" i="1"/>
  <c r="AV137" i="1"/>
  <c r="BJ137" i="1" s="1"/>
  <c r="AT137" i="1"/>
  <c r="AS137" i="1"/>
  <c r="AR137" i="1"/>
  <c r="H137" i="1"/>
  <c r="BI136" i="1"/>
  <c r="BE136" i="1" s="1"/>
  <c r="BF136" i="1" s="1"/>
  <c r="AY136" i="1"/>
  <c r="BM136" i="1" s="1"/>
  <c r="AW136" i="1"/>
  <c r="AV136" i="1"/>
  <c r="AX136" i="1" s="1"/>
  <c r="AT136" i="1"/>
  <c r="AS136" i="1"/>
  <c r="AR136" i="1"/>
  <c r="BH135" i="1"/>
  <c r="BL135" i="1" s="1"/>
  <c r="BF135" i="1"/>
  <c r="AY135" i="1"/>
  <c r="BM135" i="1" s="1"/>
  <c r="AW135" i="1"/>
  <c r="AV135" i="1"/>
  <c r="BJ135" i="1" s="1"/>
  <c r="BN135" i="1" s="1"/>
  <c r="BP135" i="1" s="1"/>
  <c r="AU135" i="1"/>
  <c r="BI135" i="1" s="1"/>
  <c r="AT135" i="1"/>
  <c r="AS135" i="1"/>
  <c r="BA135" i="1" s="1"/>
  <c r="AR135" i="1"/>
  <c r="BI134" i="1"/>
  <c r="BE134" i="1" s="1"/>
  <c r="BF134" i="1" s="1"/>
  <c r="AY134" i="1"/>
  <c r="BM134" i="1" s="1"/>
  <c r="AV134" i="1"/>
  <c r="BJ134" i="1" s="1"/>
  <c r="AR134" i="1"/>
  <c r="AL134" i="1"/>
  <c r="AH134" i="1"/>
  <c r="AC134" i="1"/>
  <c r="AF134" i="1" s="1"/>
  <c r="Y134" i="1"/>
  <c r="X134" i="1"/>
  <c r="BI133" i="1"/>
  <c r="BE133" i="1" s="1"/>
  <c r="BF133" i="1" s="1"/>
  <c r="AY133" i="1"/>
  <c r="BM133" i="1" s="1"/>
  <c r="AV133" i="1"/>
  <c r="BJ133" i="1" s="1"/>
  <c r="AL133" i="1"/>
  <c r="AH133" i="1"/>
  <c r="AN133" i="1" s="1"/>
  <c r="AS133" i="1" s="1"/>
  <c r="BA133" i="1" s="1"/>
  <c r="AC133" i="1"/>
  <c r="AF133" i="1" s="1"/>
  <c r="Y133" i="1"/>
  <c r="X133" i="1"/>
  <c r="AY132" i="1"/>
  <c r="BM132" i="1" s="1"/>
  <c r="AX132" i="1"/>
  <c r="AV132" i="1"/>
  <c r="BJ132" i="1" s="1"/>
  <c r="AU132" i="1"/>
  <c r="BI132" i="1" s="1"/>
  <c r="AR132" i="1"/>
  <c r="AL132" i="1"/>
  <c r="AH132" i="1"/>
  <c r="AI132" i="1" s="1"/>
  <c r="AC132" i="1"/>
  <c r="V132" i="1"/>
  <c r="AN132" i="1" s="1"/>
  <c r="AS132" i="1" s="1"/>
  <c r="BA132" i="1" s="1"/>
  <c r="P132" i="1"/>
  <c r="Q132" i="1" s="1"/>
  <c r="M132" i="1"/>
  <c r="W132" i="1" s="1"/>
  <c r="AO132" i="1" s="1"/>
  <c r="AT132" i="1" s="1"/>
  <c r="BI131" i="1"/>
  <c r="BE131" i="1" s="1"/>
  <c r="BF131" i="1" s="1"/>
  <c r="AY131" i="1"/>
  <c r="BM131" i="1" s="1"/>
  <c r="AV131" i="1"/>
  <c r="BJ131" i="1" s="1"/>
  <c r="AR131" i="1"/>
  <c r="AL131" i="1"/>
  <c r="AH131" i="1"/>
  <c r="AI131" i="1" s="1"/>
  <c r="AW131" i="1" s="1"/>
  <c r="BG131" i="1" s="1"/>
  <c r="BH131" i="1" s="1"/>
  <c r="BL131" i="1" s="1"/>
  <c r="AC131" i="1"/>
  <c r="V131" i="1"/>
  <c r="T131" i="1"/>
  <c r="U131" i="1" s="1"/>
  <c r="R131" i="1"/>
  <c r="S131" i="1" s="1"/>
  <c r="Q131" i="1"/>
  <c r="O131" i="1"/>
  <c r="M131" i="1"/>
  <c r="BI130" i="1"/>
  <c r="BE130" i="1" s="1"/>
  <c r="BF130" i="1" s="1"/>
  <c r="AV130" i="1"/>
  <c r="BJ130" i="1" s="1"/>
  <c r="AR130" i="1"/>
  <c r="AL130" i="1"/>
  <c r="AH130" i="1"/>
  <c r="AI130" i="1" s="1"/>
  <c r="AW130" i="1" s="1"/>
  <c r="AC130" i="1"/>
  <c r="Y130" i="1"/>
  <c r="V130" i="1"/>
  <c r="T130" i="1"/>
  <c r="U130" i="1" s="1"/>
  <c r="R130" i="1"/>
  <c r="S130" i="1" s="1"/>
  <c r="M130" i="1"/>
  <c r="W130" i="1" s="1"/>
  <c r="BI129" i="1"/>
  <c r="BH129" i="1"/>
  <c r="BL129" i="1" s="1"/>
  <c r="BE129" i="1"/>
  <c r="BF129" i="1" s="1"/>
  <c r="AY129" i="1"/>
  <c r="BM129" i="1" s="1"/>
  <c r="AV129" i="1"/>
  <c r="BJ129" i="1" s="1"/>
  <c r="AR129" i="1"/>
  <c r="AL129" i="1"/>
  <c r="AH129" i="1"/>
  <c r="AI129" i="1" s="1"/>
  <c r="AW129" i="1" s="1"/>
  <c r="AC129" i="1"/>
  <c r="Y129" i="1"/>
  <c r="V129" i="1"/>
  <c r="M129" i="1"/>
  <c r="W129" i="1" s="1"/>
  <c r="AO129" i="1" s="1"/>
  <c r="AT129" i="1" s="1"/>
  <c r="BM128" i="1"/>
  <c r="BI128" i="1"/>
  <c r="BF128" i="1"/>
  <c r="AV128" i="1"/>
  <c r="BJ128" i="1" s="1"/>
  <c r="AR128" i="1"/>
  <c r="AL128" i="1"/>
  <c r="AH128" i="1"/>
  <c r="AI128" i="1" s="1"/>
  <c r="AW128" i="1" s="1"/>
  <c r="BG128" i="1" s="1"/>
  <c r="BH128" i="1" s="1"/>
  <c r="BL128" i="1" s="1"/>
  <c r="AC128" i="1"/>
  <c r="V128" i="1"/>
  <c r="X128" i="1" s="1"/>
  <c r="Y128" i="1" s="1"/>
  <c r="M128" i="1"/>
  <c r="W128" i="1" s="1"/>
  <c r="AY127" i="1"/>
  <c r="BM127" i="1" s="1"/>
  <c r="AU127" i="1"/>
  <c r="BI127" i="1" s="1"/>
  <c r="AR127" i="1"/>
  <c r="AL127" i="1"/>
  <c r="AH127" i="1"/>
  <c r="AN127" i="1" s="1"/>
  <c r="AS127" i="1" s="1"/>
  <c r="AF127" i="1"/>
  <c r="H127" i="1"/>
  <c r="BI126" i="1"/>
  <c r="BF126" i="1"/>
  <c r="AY126" i="1"/>
  <c r="BM126" i="1" s="1"/>
  <c r="AV126" i="1"/>
  <c r="AR126" i="1"/>
  <c r="AL126" i="1"/>
  <c r="AH126" i="1"/>
  <c r="AN126" i="1" s="1"/>
  <c r="AS126" i="1" s="1"/>
  <c r="BA126" i="1" s="1"/>
  <c r="AC126" i="1"/>
  <c r="AF126" i="1" s="1"/>
  <c r="Y126" i="1"/>
  <c r="X126" i="1"/>
  <c r="BI125" i="1"/>
  <c r="BE125" i="1" s="1"/>
  <c r="BF125" i="1" s="1"/>
  <c r="AY125" i="1"/>
  <c r="BM125" i="1" s="1"/>
  <c r="AV125" i="1"/>
  <c r="BJ125" i="1" s="1"/>
  <c r="AR125" i="1"/>
  <c r="AL125" i="1"/>
  <c r="AH125" i="1"/>
  <c r="AC125" i="1"/>
  <c r="AF125" i="1" s="1"/>
  <c r="Y125" i="1"/>
  <c r="X125" i="1"/>
  <c r="BI124" i="1"/>
  <c r="BE124" i="1" s="1"/>
  <c r="BF124" i="1" s="1"/>
  <c r="AY124" i="1"/>
  <c r="BM124" i="1" s="1"/>
  <c r="AV124" i="1"/>
  <c r="AR124" i="1"/>
  <c r="AL124" i="1"/>
  <c r="AH124" i="1"/>
  <c r="AI124" i="1" s="1"/>
  <c r="AW124" i="1" s="1"/>
  <c r="BG124" i="1" s="1"/>
  <c r="BH124" i="1" s="1"/>
  <c r="BL124" i="1" s="1"/>
  <c r="AC124" i="1"/>
  <c r="X124" i="1"/>
  <c r="Y124" i="1" s="1"/>
  <c r="V124" i="1"/>
  <c r="P124" i="1"/>
  <c r="Q124" i="1" s="1"/>
  <c r="M124" i="1"/>
  <c r="W124" i="1" s="1"/>
  <c r="BI123" i="1"/>
  <c r="BE123" i="1" s="1"/>
  <c r="BF123" i="1" s="1"/>
  <c r="AY123" i="1"/>
  <c r="BM123" i="1" s="1"/>
  <c r="AV123" i="1"/>
  <c r="AR123" i="1"/>
  <c r="AL123" i="1"/>
  <c r="AH123" i="1"/>
  <c r="AI123" i="1" s="1"/>
  <c r="AW123" i="1" s="1"/>
  <c r="BG123" i="1" s="1"/>
  <c r="BH123" i="1" s="1"/>
  <c r="BL123" i="1" s="1"/>
  <c r="AC123" i="1"/>
  <c r="Y123" i="1"/>
  <c r="V123" i="1"/>
  <c r="P123" i="1"/>
  <c r="Q123" i="1" s="1"/>
  <c r="M123" i="1"/>
  <c r="W123" i="1" s="1"/>
  <c r="BI122" i="1"/>
  <c r="BE122" i="1" s="1"/>
  <c r="BF122" i="1" s="1"/>
  <c r="AV122" i="1"/>
  <c r="BJ122" i="1" s="1"/>
  <c r="AR122" i="1"/>
  <c r="AL122" i="1"/>
  <c r="AH122" i="1"/>
  <c r="AI122" i="1" s="1"/>
  <c r="AW122" i="1" s="1"/>
  <c r="AC122" i="1"/>
  <c r="Y122" i="1"/>
  <c r="V122" i="1"/>
  <c r="P122" i="1"/>
  <c r="Q122" i="1" s="1"/>
  <c r="M122" i="1"/>
  <c r="W122" i="1" s="1"/>
  <c r="BI121" i="1"/>
  <c r="BH121" i="1"/>
  <c r="BL121" i="1" s="1"/>
  <c r="BE121" i="1"/>
  <c r="BF121" i="1" s="1"/>
  <c r="AY121" i="1"/>
  <c r="BM121" i="1" s="1"/>
  <c r="AV121" i="1"/>
  <c r="BJ121" i="1" s="1"/>
  <c r="AR121" i="1"/>
  <c r="AL121" i="1"/>
  <c r="AH121" i="1"/>
  <c r="AN121" i="1" s="1"/>
  <c r="AS121" i="1" s="1"/>
  <c r="AF121" i="1"/>
  <c r="BH120" i="1"/>
  <c r="BL120" i="1" s="1"/>
  <c r="AY120" i="1"/>
  <c r="BM120" i="1" s="1"/>
  <c r="AV120" i="1"/>
  <c r="AR120" i="1"/>
  <c r="AL120" i="1"/>
  <c r="AH120" i="1"/>
  <c r="AF120" i="1"/>
  <c r="Y120" i="1"/>
  <c r="O120" i="1"/>
  <c r="BH119" i="1"/>
  <c r="BL119" i="1" s="1"/>
  <c r="AY119" i="1"/>
  <c r="BM119" i="1" s="1"/>
  <c r="AU119" i="1"/>
  <c r="BI119" i="1" s="1"/>
  <c r="BE119" i="1" s="1"/>
  <c r="BF119" i="1" s="1"/>
  <c r="AR119" i="1"/>
  <c r="AL119" i="1"/>
  <c r="AH119" i="1"/>
  <c r="AF119" i="1"/>
  <c r="Y119" i="1"/>
  <c r="O119" i="1"/>
  <c r="BI118" i="1"/>
  <c r="BE118" i="1" s="1"/>
  <c r="BF118" i="1" s="1"/>
  <c r="AV118" i="1"/>
  <c r="BJ118" i="1" s="1"/>
  <c r="AL118" i="1"/>
  <c r="AH118" i="1"/>
  <c r="AN118" i="1" s="1"/>
  <c r="AS118" i="1" s="1"/>
  <c r="BI117" i="1"/>
  <c r="BE117" i="1" s="1"/>
  <c r="BF117" i="1" s="1"/>
  <c r="AY117" i="1"/>
  <c r="BM117" i="1" s="1"/>
  <c r="AW117" i="1"/>
  <c r="AV117" i="1"/>
  <c r="AX117" i="1" s="1"/>
  <c r="BB117" i="1" s="1"/>
  <c r="BD117" i="1" s="1"/>
  <c r="AT117" i="1"/>
  <c r="AS117" i="1"/>
  <c r="BJ116" i="1"/>
  <c r="BI116" i="1"/>
  <c r="BE116" i="1" s="1"/>
  <c r="BF116" i="1" s="1"/>
  <c r="AY116" i="1"/>
  <c r="BM116" i="1" s="1"/>
  <c r="AL116" i="1"/>
  <c r="AH116" i="1"/>
  <c r="AI116" i="1" s="1"/>
  <c r="AC116" i="1"/>
  <c r="V116" i="1"/>
  <c r="P116" i="1"/>
  <c r="Q116" i="1" s="1"/>
  <c r="M116" i="1"/>
  <c r="W116" i="1" s="1"/>
  <c r="AO116" i="1" s="1"/>
  <c r="AT116" i="1" s="1"/>
  <c r="BJ115" i="1"/>
  <c r="BI115" i="1"/>
  <c r="BE115" i="1" s="1"/>
  <c r="BF115" i="1" s="1"/>
  <c r="AY115" i="1"/>
  <c r="BM115" i="1" s="1"/>
  <c r="AX115" i="1"/>
  <c r="AW115" i="1"/>
  <c r="BH115" i="1" s="1"/>
  <c r="BL115" i="1" s="1"/>
  <c r="AT115" i="1"/>
  <c r="AS115" i="1"/>
  <c r="BJ114" i="1"/>
  <c r="BI114" i="1"/>
  <c r="BE114" i="1" s="1"/>
  <c r="BF114" i="1" s="1"/>
  <c r="AL114" i="1"/>
  <c r="AH114" i="1"/>
  <c r="AI114" i="1" s="1"/>
  <c r="AC114" i="1"/>
  <c r="Y114" i="1"/>
  <c r="W114" i="1"/>
  <c r="V114" i="1"/>
  <c r="AN114" i="1" s="1"/>
  <c r="AS114" i="1" s="1"/>
  <c r="P114" i="1"/>
  <c r="Q114" i="1" s="1"/>
  <c r="BI113" i="1"/>
  <c r="BE113" i="1" s="1"/>
  <c r="BF113" i="1" s="1"/>
  <c r="AY113" i="1"/>
  <c r="BM113" i="1" s="1"/>
  <c r="AV113" i="1"/>
  <c r="BJ113" i="1" s="1"/>
  <c r="AT113" i="1"/>
  <c r="AS113" i="1"/>
  <c r="AL113" i="1"/>
  <c r="AI113" i="1"/>
  <c r="AW113" i="1" s="1"/>
  <c r="BI112" i="1"/>
  <c r="BE112" i="1" s="1"/>
  <c r="BF112" i="1" s="1"/>
  <c r="AY112" i="1"/>
  <c r="BM112" i="1" s="1"/>
  <c r="AV112" i="1"/>
  <c r="BJ112" i="1" s="1"/>
  <c r="AR112" i="1"/>
  <c r="AL112" i="1"/>
  <c r="AH112" i="1"/>
  <c r="AN112" i="1" s="1"/>
  <c r="AS112" i="1" s="1"/>
  <c r="AC112" i="1"/>
  <c r="AF112" i="1" s="1"/>
  <c r="X112" i="1"/>
  <c r="H112" i="1"/>
  <c r="Y112" i="1" s="1"/>
  <c r="BI111" i="1"/>
  <c r="BE111" i="1" s="1"/>
  <c r="BF111" i="1" s="1"/>
  <c r="AY111" i="1"/>
  <c r="BM111" i="1" s="1"/>
  <c r="AV111" i="1"/>
  <c r="AL111" i="1"/>
  <c r="AH111" i="1"/>
  <c r="AI111" i="1" s="1"/>
  <c r="AW111" i="1" s="1"/>
  <c r="AF111" i="1"/>
  <c r="Y111" i="1"/>
  <c r="W111" i="1"/>
  <c r="V111" i="1"/>
  <c r="AN111" i="1" s="1"/>
  <c r="AS111" i="1" s="1"/>
  <c r="BI110" i="1"/>
  <c r="BE110" i="1" s="1"/>
  <c r="BF110" i="1" s="1"/>
  <c r="AY110" i="1"/>
  <c r="BM110" i="1" s="1"/>
  <c r="AV110" i="1"/>
  <c r="AL110" i="1"/>
  <c r="AH110" i="1"/>
  <c r="AI110" i="1" s="1"/>
  <c r="AW110" i="1" s="1"/>
  <c r="AF110" i="1"/>
  <c r="Y110" i="1"/>
  <c r="W110" i="1"/>
  <c r="V110" i="1"/>
  <c r="AN110" i="1" s="1"/>
  <c r="AS110" i="1" s="1"/>
  <c r="BI109" i="1"/>
  <c r="BE109" i="1" s="1"/>
  <c r="BF109" i="1" s="1"/>
  <c r="AY109" i="1"/>
  <c r="BM109" i="1" s="1"/>
  <c r="AV109" i="1"/>
  <c r="AL109" i="1"/>
  <c r="AH109" i="1"/>
  <c r="AI109" i="1" s="1"/>
  <c r="AW109" i="1" s="1"/>
  <c r="AF109" i="1"/>
  <c r="Y109" i="1"/>
  <c r="W109" i="1"/>
  <c r="V109" i="1"/>
  <c r="AN109" i="1" s="1"/>
  <c r="AS109" i="1" s="1"/>
  <c r="BI108" i="1"/>
  <c r="BE108" i="1" s="1"/>
  <c r="BF108" i="1" s="1"/>
  <c r="AY108" i="1"/>
  <c r="BM108" i="1" s="1"/>
  <c r="AV108" i="1"/>
  <c r="AL108" i="1"/>
  <c r="AH108" i="1"/>
  <c r="AI108" i="1" s="1"/>
  <c r="AW108" i="1" s="1"/>
  <c r="AF108" i="1"/>
  <c r="Y108" i="1"/>
  <c r="W108" i="1"/>
  <c r="V108" i="1"/>
  <c r="AN108" i="1" s="1"/>
  <c r="AS108" i="1" s="1"/>
  <c r="BI107" i="1"/>
  <c r="BE107" i="1" s="1"/>
  <c r="BF107" i="1" s="1"/>
  <c r="AY107" i="1"/>
  <c r="BM107" i="1" s="1"/>
  <c r="AV107" i="1"/>
  <c r="AL107" i="1"/>
  <c r="AH107" i="1"/>
  <c r="AI107" i="1" s="1"/>
  <c r="AW107" i="1" s="1"/>
  <c r="AF107" i="1"/>
  <c r="Y107" i="1"/>
  <c r="W107" i="1"/>
  <c r="V107" i="1"/>
  <c r="AN107" i="1" s="1"/>
  <c r="AS107" i="1" s="1"/>
  <c r="BI106" i="1"/>
  <c r="BE106" i="1" s="1"/>
  <c r="BF106" i="1" s="1"/>
  <c r="AY106" i="1"/>
  <c r="BM106" i="1" s="1"/>
  <c r="AV106" i="1"/>
  <c r="AL106" i="1"/>
  <c r="AH106" i="1"/>
  <c r="AI106" i="1" s="1"/>
  <c r="AW106" i="1" s="1"/>
  <c r="AF106" i="1"/>
  <c r="Y106" i="1"/>
  <c r="W106" i="1"/>
  <c r="V106" i="1"/>
  <c r="AN106" i="1" s="1"/>
  <c r="AS106" i="1" s="1"/>
  <c r="BI105" i="1"/>
  <c r="BE105" i="1" s="1"/>
  <c r="BF105" i="1" s="1"/>
  <c r="AY105" i="1"/>
  <c r="BM105" i="1" s="1"/>
  <c r="AV105" i="1"/>
  <c r="AL105" i="1"/>
  <c r="AH105" i="1"/>
  <c r="AI105" i="1" s="1"/>
  <c r="AW105" i="1" s="1"/>
  <c r="AF105" i="1"/>
  <c r="Y105" i="1"/>
  <c r="W105" i="1"/>
  <c r="V105" i="1"/>
  <c r="AN105" i="1" s="1"/>
  <c r="AS105" i="1" s="1"/>
  <c r="BI104" i="1"/>
  <c r="BE104" i="1" s="1"/>
  <c r="BF104" i="1" s="1"/>
  <c r="AY104" i="1"/>
  <c r="BM104" i="1" s="1"/>
  <c r="AV104" i="1"/>
  <c r="BJ104" i="1" s="1"/>
  <c r="AL104" i="1"/>
  <c r="AH104" i="1"/>
  <c r="AI104" i="1" s="1"/>
  <c r="AF104" i="1"/>
  <c r="Y104" i="1"/>
  <c r="W104" i="1"/>
  <c r="V104" i="1"/>
  <c r="AN104" i="1" s="1"/>
  <c r="AS104" i="1" s="1"/>
  <c r="BI103" i="1"/>
  <c r="BE103" i="1" s="1"/>
  <c r="BF103" i="1" s="1"/>
  <c r="AY103" i="1"/>
  <c r="BM103" i="1" s="1"/>
  <c r="AV103" i="1"/>
  <c r="BJ103" i="1" s="1"/>
  <c r="AL103" i="1"/>
  <c r="AH103" i="1"/>
  <c r="AI103" i="1" s="1"/>
  <c r="AF103" i="1"/>
  <c r="Y103" i="1"/>
  <c r="W103" i="1"/>
  <c r="V103" i="1"/>
  <c r="AN103" i="1" s="1"/>
  <c r="AS103" i="1" s="1"/>
  <c r="BI102" i="1"/>
  <c r="BE102" i="1" s="1"/>
  <c r="BF102" i="1" s="1"/>
  <c r="AY102" i="1"/>
  <c r="BM102" i="1" s="1"/>
  <c r="AV102" i="1"/>
  <c r="BJ102" i="1" s="1"/>
  <c r="AL102" i="1"/>
  <c r="AH102" i="1"/>
  <c r="AI102" i="1" s="1"/>
  <c r="AF102" i="1"/>
  <c r="Y102" i="1"/>
  <c r="W102" i="1"/>
  <c r="V102" i="1"/>
  <c r="AN102" i="1" s="1"/>
  <c r="AS102" i="1" s="1"/>
  <c r="BM101" i="1"/>
  <c r="BI101" i="1"/>
  <c r="BE101" i="1" s="1"/>
  <c r="BF101" i="1" s="1"/>
  <c r="AV101" i="1"/>
  <c r="BJ101" i="1" s="1"/>
  <c r="AR101" i="1"/>
  <c r="AL101" i="1"/>
  <c r="AH101" i="1"/>
  <c r="AI101" i="1" s="1"/>
  <c r="AW101" i="1" s="1"/>
  <c r="AC101" i="1"/>
  <c r="V101" i="1"/>
  <c r="P101" i="1"/>
  <c r="Q101" i="1" s="1"/>
  <c r="M101" i="1"/>
  <c r="W101" i="1" s="1"/>
  <c r="BJ100" i="1"/>
  <c r="BI100" i="1"/>
  <c r="BE100" i="1" s="1"/>
  <c r="BF100" i="1" s="1"/>
  <c r="AZ100" i="1"/>
  <c r="AY100" i="1" s="1"/>
  <c r="BM100" i="1" s="1"/>
  <c r="AY99" i="1"/>
  <c r="BM99" i="1" s="1"/>
  <c r="AU99" i="1"/>
  <c r="BI99" i="1" s="1"/>
  <c r="BE99" i="1" s="1"/>
  <c r="BF99" i="1" s="1"/>
  <c r="AL99" i="1"/>
  <c r="AH99" i="1"/>
  <c r="AN99" i="1" s="1"/>
  <c r="AS99" i="1" s="1"/>
  <c r="AC99" i="1"/>
  <c r="AF99" i="1" s="1"/>
  <c r="Y99" i="1"/>
  <c r="AV99" i="1" s="1"/>
  <c r="M99" i="1"/>
  <c r="BI98" i="1"/>
  <c r="BE98" i="1" s="1"/>
  <c r="BF98" i="1" s="1"/>
  <c r="AY98" i="1"/>
  <c r="BM98" i="1" s="1"/>
  <c r="AV98" i="1"/>
  <c r="AL98" i="1"/>
  <c r="AH98" i="1"/>
  <c r="AI98" i="1" s="1"/>
  <c r="AW98" i="1" s="1"/>
  <c r="V98" i="1"/>
  <c r="M98" i="1"/>
  <c r="W98" i="1" s="1"/>
  <c r="AO98" i="1" s="1"/>
  <c r="AT98" i="1" s="1"/>
  <c r="BI97" i="1"/>
  <c r="BE97" i="1" s="1"/>
  <c r="BF97" i="1" s="1"/>
  <c r="AY97" i="1"/>
  <c r="BM97" i="1" s="1"/>
  <c r="AV97" i="1"/>
  <c r="BJ97" i="1" s="1"/>
  <c r="AL97" i="1"/>
  <c r="AH97" i="1"/>
  <c r="AI97" i="1" s="1"/>
  <c r="AW97" i="1" s="1"/>
  <c r="AC97" i="1"/>
  <c r="V97" i="1"/>
  <c r="O97" i="1"/>
  <c r="M97" i="1"/>
  <c r="BM96" i="1"/>
  <c r="BI96" i="1"/>
  <c r="BE96" i="1" s="1"/>
  <c r="BF96" i="1" s="1"/>
  <c r="AV96" i="1"/>
  <c r="AR96" i="1"/>
  <c r="AL96" i="1"/>
  <c r="AK96" i="1"/>
  <c r="AH96" i="1"/>
  <c r="AI96" i="1" s="1"/>
  <c r="AW96" i="1" s="1"/>
  <c r="AF96" i="1"/>
  <c r="W96" i="1"/>
  <c r="V96" i="1"/>
  <c r="AY95" i="1"/>
  <c r="BM95" i="1" s="1"/>
  <c r="AV95" i="1"/>
  <c r="AU95" i="1"/>
  <c r="BI95" i="1" s="1"/>
  <c r="AL95" i="1"/>
  <c r="AH95" i="1"/>
  <c r="AN95" i="1" s="1"/>
  <c r="AS95" i="1" s="1"/>
  <c r="AF95" i="1"/>
  <c r="AY94" i="1"/>
  <c r="BM94" i="1" s="1"/>
  <c r="AV94" i="1"/>
  <c r="AU94" i="1"/>
  <c r="BI94" i="1" s="1"/>
  <c r="AL94" i="1"/>
  <c r="AH94" i="1"/>
  <c r="AN94" i="1" s="1"/>
  <c r="AS94" i="1" s="1"/>
  <c r="AF94" i="1"/>
  <c r="W94" i="1"/>
  <c r="AY93" i="1"/>
  <c r="BM93" i="1" s="1"/>
  <c r="AV93" i="1"/>
  <c r="AU93" i="1"/>
  <c r="BI93" i="1" s="1"/>
  <c r="AL93" i="1"/>
  <c r="AH93" i="1"/>
  <c r="AN93" i="1" s="1"/>
  <c r="AS93" i="1" s="1"/>
  <c r="AF93" i="1"/>
  <c r="W93" i="1"/>
  <c r="BI92" i="1"/>
  <c r="BE92" i="1" s="1"/>
  <c r="BF92" i="1" s="1"/>
  <c r="AY92" i="1"/>
  <c r="BM92" i="1" s="1"/>
  <c r="AV92" i="1"/>
  <c r="BJ92" i="1" s="1"/>
  <c r="AL92" i="1"/>
  <c r="AH92" i="1"/>
  <c r="AN92" i="1" s="1"/>
  <c r="AS92" i="1" s="1"/>
  <c r="AF92" i="1"/>
  <c r="BJ91" i="1"/>
  <c r="BI91" i="1"/>
  <c r="BE91" i="1" s="1"/>
  <c r="BF91" i="1" s="1"/>
  <c r="AY91" i="1"/>
  <c r="BM91" i="1" s="1"/>
  <c r="AT91" i="1"/>
  <c r="AS91" i="1"/>
  <c r="AL91" i="1"/>
  <c r="AI91" i="1"/>
  <c r="AW91" i="1" s="1"/>
  <c r="AC91" i="1"/>
  <c r="Y91" i="1"/>
  <c r="V91" i="1"/>
  <c r="Q91" i="1"/>
  <c r="M91" i="1"/>
  <c r="W91" i="1" s="1"/>
  <c r="H91" i="1"/>
  <c r="BJ90" i="1"/>
  <c r="BI90" i="1"/>
  <c r="BE90" i="1" s="1"/>
  <c r="BF90" i="1" s="1"/>
  <c r="AL90" i="1"/>
  <c r="AH90" i="1"/>
  <c r="AI90" i="1" s="1"/>
  <c r="AW90" i="1" s="1"/>
  <c r="AC90" i="1"/>
  <c r="Y90" i="1"/>
  <c r="V90" i="1"/>
  <c r="Q90" i="1"/>
  <c r="M90" i="1"/>
  <c r="W90" i="1" s="1"/>
  <c r="BM89" i="1"/>
  <c r="BK89" i="1"/>
  <c r="BH89" i="1"/>
  <c r="BD89" i="1"/>
  <c r="AT89" i="1"/>
  <c r="AS89" i="1"/>
  <c r="AL89" i="1"/>
  <c r="BG89" i="1" s="1"/>
  <c r="AH89" i="1"/>
  <c r="AN89" i="1" s="1"/>
  <c r="AF89" i="1"/>
  <c r="BM88" i="1"/>
  <c r="BK88" i="1"/>
  <c r="BH88" i="1"/>
  <c r="BD88" i="1"/>
  <c r="BE88" i="1" s="1"/>
  <c r="BF88" i="1" s="1"/>
  <c r="AZ88" i="1"/>
  <c r="AV88" i="1"/>
  <c r="AW88" i="1" s="1"/>
  <c r="AS88" i="1"/>
  <c r="AQ88" i="1"/>
  <c r="AR88" i="1" s="1"/>
  <c r="AL88" i="1"/>
  <c r="BG88" i="1" s="1"/>
  <c r="AH88" i="1"/>
  <c r="AN88" i="1" s="1"/>
  <c r="AF88" i="1"/>
  <c r="Y88" i="1"/>
  <c r="AT88" i="1" s="1"/>
  <c r="Q88" i="1"/>
  <c r="M88" i="1"/>
  <c r="H88" i="1"/>
  <c r="BM87" i="1"/>
  <c r="BK87" i="1"/>
  <c r="BI86" i="1"/>
  <c r="BF86" i="1"/>
  <c r="AY86" i="1"/>
  <c r="BM86" i="1" s="1"/>
  <c r="AV86" i="1"/>
  <c r="AR86" i="1"/>
  <c r="AL86" i="1"/>
  <c r="AH86" i="1"/>
  <c r="AN86" i="1" s="1"/>
  <c r="AS86" i="1" s="1"/>
  <c r="BA86" i="1" s="1"/>
  <c r="AC86" i="1"/>
  <c r="AF86" i="1" s="1"/>
  <c r="Y86" i="1"/>
  <c r="X86" i="1"/>
  <c r="BI85" i="1"/>
  <c r="BH85" i="1"/>
  <c r="BL85" i="1" s="1"/>
  <c r="BF85" i="1"/>
  <c r="AY85" i="1"/>
  <c r="BM85" i="1" s="1"/>
  <c r="AV85" i="1"/>
  <c r="BJ85" i="1" s="1"/>
  <c r="AR85" i="1"/>
  <c r="AL85" i="1"/>
  <c r="AH85" i="1"/>
  <c r="AI85" i="1" s="1"/>
  <c r="AW85" i="1" s="1"/>
  <c r="AC85" i="1"/>
  <c r="N85" i="1"/>
  <c r="V85" i="1" s="1"/>
  <c r="M85" i="1"/>
  <c r="W85" i="1" s="1"/>
  <c r="AY84" i="1"/>
  <c r="BM84" i="1" s="1"/>
  <c r="AU84" i="1"/>
  <c r="BI84" i="1" s="1"/>
  <c r="AR84" i="1"/>
  <c r="AL84" i="1"/>
  <c r="AH84" i="1"/>
  <c r="AI84" i="1" s="1"/>
  <c r="AW84" i="1" s="1"/>
  <c r="BG84" i="1" s="1"/>
  <c r="BH84" i="1" s="1"/>
  <c r="BL84" i="1" s="1"/>
  <c r="AF84" i="1"/>
  <c r="W84" i="1"/>
  <c r="V84" i="1"/>
  <c r="H84" i="1"/>
  <c r="BP83" i="1"/>
  <c r="BK83" i="1" s="1"/>
  <c r="BM83" i="1"/>
  <c r="BG83" i="1"/>
  <c r="BH83" i="1" s="1"/>
  <c r="BP82" i="1"/>
  <c r="BK82" i="1" s="1"/>
  <c r="BM82" i="1"/>
  <c r="BG82" i="1"/>
  <c r="BH82" i="1" s="1"/>
  <c r="BP81" i="1"/>
  <c r="BK81" i="1" s="1"/>
  <c r="BM81" i="1"/>
  <c r="BG81" i="1"/>
  <c r="BH81" i="1" s="1"/>
  <c r="BP80" i="1"/>
  <c r="BM80" i="1"/>
  <c r="BG80" i="1"/>
  <c r="BH80" i="1" s="1"/>
  <c r="BL80" i="1" s="1"/>
  <c r="BF79" i="1"/>
  <c r="AY79" i="1"/>
  <c r="BM79" i="1" s="1"/>
  <c r="AW79" i="1"/>
  <c r="AV79" i="1"/>
  <c r="AX79" i="1" s="1"/>
  <c r="AU79" i="1"/>
  <c r="BI79" i="1" s="1"/>
  <c r="AT79" i="1"/>
  <c r="AS79" i="1"/>
  <c r="BA79" i="1" s="1"/>
  <c r="BM78" i="1"/>
  <c r="BK78" i="1"/>
  <c r="BM77" i="1"/>
  <c r="BK77" i="1"/>
  <c r="BH76" i="1"/>
  <c r="BL76" i="1" s="1"/>
  <c r="BF76" i="1"/>
  <c r="AY76" i="1"/>
  <c r="BM76" i="1" s="1"/>
  <c r="AV76" i="1"/>
  <c r="BJ76" i="1" s="1"/>
  <c r="AU76" i="1"/>
  <c r="BI76" i="1" s="1"/>
  <c r="BM75" i="1"/>
  <c r="BI75" i="1"/>
  <c r="BF75" i="1"/>
  <c r="AV75" i="1"/>
  <c r="BJ75" i="1" s="1"/>
  <c r="AR75" i="1"/>
  <c r="AL75" i="1"/>
  <c r="AH75" i="1"/>
  <c r="AN75" i="1" s="1"/>
  <c r="AS75" i="1" s="1"/>
  <c r="BA75" i="1" s="1"/>
  <c r="AC75" i="1"/>
  <c r="AF75" i="1" s="1"/>
  <c r="Y75" i="1"/>
  <c r="X75" i="1"/>
  <c r="BM74" i="1"/>
  <c r="BF74" i="1"/>
  <c r="AW74" i="1"/>
  <c r="BG74" i="1" s="1"/>
  <c r="BH74" i="1" s="1"/>
  <c r="BL74" i="1" s="1"/>
  <c r="AV74" i="1"/>
  <c r="BJ74" i="1" s="1"/>
  <c r="AU74" i="1"/>
  <c r="BI74" i="1" s="1"/>
  <c r="AT74" i="1"/>
  <c r="AS74" i="1"/>
  <c r="BA74" i="1" s="1"/>
  <c r="AR74" i="1"/>
  <c r="BI73" i="1"/>
  <c r="BF73" i="1"/>
  <c r="AY73" i="1"/>
  <c r="BM73" i="1" s="1"/>
  <c r="AV73" i="1"/>
  <c r="AL73" i="1"/>
  <c r="AH73" i="1"/>
  <c r="AI73" i="1" s="1"/>
  <c r="AW73" i="1" s="1"/>
  <c r="AC73" i="1"/>
  <c r="Y73" i="1"/>
  <c r="V73" i="1"/>
  <c r="T73" i="1"/>
  <c r="U73" i="1" s="1"/>
  <c r="R73" i="1"/>
  <c r="S73" i="1" s="1"/>
  <c r="Q73" i="1"/>
  <c r="O73" i="1"/>
  <c r="M73" i="1"/>
  <c r="BI72" i="1"/>
  <c r="BH72" i="1"/>
  <c r="BL72" i="1" s="1"/>
  <c r="BF72" i="1"/>
  <c r="AY72" i="1"/>
  <c r="BM72" i="1" s="1"/>
  <c r="AW72" i="1"/>
  <c r="AV72" i="1"/>
  <c r="BJ72" i="1" s="1"/>
  <c r="BN72" i="1" s="1"/>
  <c r="BP72" i="1" s="1"/>
  <c r="AL72" i="1"/>
  <c r="AC72" i="1"/>
  <c r="Y72" i="1"/>
  <c r="V72" i="1"/>
  <c r="AN72" i="1" s="1"/>
  <c r="AS72" i="1" s="1"/>
  <c r="BA72" i="1" s="1"/>
  <c r="T72" i="1"/>
  <c r="U72" i="1" s="1"/>
  <c r="R72" i="1"/>
  <c r="S72" i="1" s="1"/>
  <c r="Q72" i="1"/>
  <c r="O72" i="1"/>
  <c r="M72" i="1"/>
  <c r="BI71" i="1"/>
  <c r="BF71" i="1"/>
  <c r="AY71" i="1"/>
  <c r="BM71" i="1" s="1"/>
  <c r="AV71" i="1"/>
  <c r="BJ71" i="1" s="1"/>
  <c r="AR71" i="1"/>
  <c r="AL71" i="1"/>
  <c r="AH71" i="1"/>
  <c r="AI71" i="1" s="1"/>
  <c r="AW71" i="1" s="1"/>
  <c r="BG71" i="1" s="1"/>
  <c r="BH71" i="1" s="1"/>
  <c r="BL71" i="1" s="1"/>
  <c r="AC71" i="1"/>
  <c r="Y71" i="1"/>
  <c r="V71" i="1"/>
  <c r="T71" i="1"/>
  <c r="U71" i="1" s="1"/>
  <c r="R71" i="1"/>
  <c r="S71" i="1" s="1"/>
  <c r="Q71" i="1"/>
  <c r="O71" i="1"/>
  <c r="M71" i="1"/>
  <c r="BI70" i="1"/>
  <c r="BF70" i="1"/>
  <c r="AY70" i="1"/>
  <c r="BM70" i="1" s="1"/>
  <c r="AV70" i="1"/>
  <c r="BJ70" i="1" s="1"/>
  <c r="AR70" i="1"/>
  <c r="AL70" i="1"/>
  <c r="AH70" i="1"/>
  <c r="AI70" i="1" s="1"/>
  <c r="AW70" i="1" s="1"/>
  <c r="BG70" i="1" s="1"/>
  <c r="BH70" i="1" s="1"/>
  <c r="BL70" i="1" s="1"/>
  <c r="AF70" i="1"/>
  <c r="W70" i="1"/>
  <c r="V70" i="1"/>
  <c r="BM69" i="1"/>
  <c r="BH69" i="1"/>
  <c r="BL69" i="1" s="1"/>
  <c r="AY68" i="1"/>
  <c r="BM68" i="1" s="1"/>
  <c r="AU68" i="1"/>
  <c r="BI68" i="1" s="1"/>
  <c r="AR68" i="1"/>
  <c r="AL68" i="1"/>
  <c r="AH68" i="1"/>
  <c r="AI68" i="1" s="1"/>
  <c r="AW68" i="1" s="1"/>
  <c r="BG68" i="1" s="1"/>
  <c r="BH68" i="1" s="1"/>
  <c r="BL68" i="1" s="1"/>
  <c r="W68" i="1"/>
  <c r="V68" i="1"/>
  <c r="AN68" i="1" s="1"/>
  <c r="AS68" i="1" s="1"/>
  <c r="BH67" i="1"/>
  <c r="BL67" i="1" s="1"/>
  <c r="BF67" i="1"/>
  <c r="AY67" i="1"/>
  <c r="BM67" i="1" s="1"/>
  <c r="AW67" i="1"/>
  <c r="AV67" i="1"/>
  <c r="BJ67" i="1" s="1"/>
  <c r="BN67" i="1" s="1"/>
  <c r="AU67" i="1"/>
  <c r="BI67" i="1" s="1"/>
  <c r="AT67" i="1"/>
  <c r="AS67" i="1"/>
  <c r="BA67" i="1" s="1"/>
  <c r="AR67" i="1"/>
  <c r="BI66" i="1"/>
  <c r="BF66" i="1"/>
  <c r="AY66" i="1"/>
  <c r="BM66" i="1" s="1"/>
  <c r="AV66" i="1"/>
  <c r="BJ66" i="1" s="1"/>
  <c r="AR66" i="1"/>
  <c r="AL66" i="1"/>
  <c r="AH66" i="1"/>
  <c r="AN66" i="1" s="1"/>
  <c r="AS66" i="1" s="1"/>
  <c r="BA66" i="1" s="1"/>
  <c r="AC66" i="1"/>
  <c r="AF66" i="1" s="1"/>
  <c r="Y66" i="1"/>
  <c r="X66" i="1"/>
  <c r="BI65" i="1"/>
  <c r="BH65" i="1"/>
  <c r="BL65" i="1" s="1"/>
  <c r="BF65" i="1"/>
  <c r="AY65" i="1"/>
  <c r="BM65" i="1" s="1"/>
  <c r="AV65" i="1"/>
  <c r="BJ65" i="1" s="1"/>
  <c r="AL65" i="1"/>
  <c r="AH65" i="1"/>
  <c r="AI65" i="1" s="1"/>
  <c r="AW65" i="1" s="1"/>
  <c r="AC65" i="1"/>
  <c r="Y65" i="1"/>
  <c r="X65" i="1"/>
  <c r="V65" i="1"/>
  <c r="AN65" i="1" s="1"/>
  <c r="AS65" i="1" s="1"/>
  <c r="BA65" i="1" s="1"/>
  <c r="M65" i="1"/>
  <c r="W65" i="1" s="1"/>
  <c r="BI64" i="1"/>
  <c r="BF64" i="1"/>
  <c r="AY64" i="1"/>
  <c r="BM64" i="1" s="1"/>
  <c r="AV64" i="1"/>
  <c r="BJ64" i="1" s="1"/>
  <c r="AR64" i="1"/>
  <c r="AL64" i="1"/>
  <c r="AH64" i="1"/>
  <c r="AI64" i="1" s="1"/>
  <c r="AW64" i="1" s="1"/>
  <c r="BG64" i="1" s="1"/>
  <c r="BH64" i="1" s="1"/>
  <c r="BL64" i="1" s="1"/>
  <c r="AC64" i="1"/>
  <c r="Y64" i="1"/>
  <c r="V64" i="1"/>
  <c r="T64" i="1"/>
  <c r="U64" i="1" s="1"/>
  <c r="R64" i="1"/>
  <c r="Q64" i="1"/>
  <c r="O64" i="1"/>
  <c r="W64" i="1" s="1"/>
  <c r="BF63" i="1"/>
  <c r="AY63" i="1"/>
  <c r="BM63" i="1" s="1"/>
  <c r="AW63" i="1"/>
  <c r="AV63" i="1"/>
  <c r="BJ63" i="1" s="1"/>
  <c r="AU63" i="1"/>
  <c r="BI63" i="1" s="1"/>
  <c r="AT63" i="1"/>
  <c r="AS63" i="1"/>
  <c r="BA63" i="1" s="1"/>
  <c r="BI62" i="1"/>
  <c r="BF62" i="1"/>
  <c r="AY62" i="1"/>
  <c r="BM62" i="1" s="1"/>
  <c r="AV62" i="1"/>
  <c r="AL62" i="1"/>
  <c r="AH62" i="1"/>
  <c r="AI62" i="1" s="1"/>
  <c r="AW62" i="1" s="1"/>
  <c r="AC62" i="1"/>
  <c r="V62" i="1"/>
  <c r="AN62" i="1" s="1"/>
  <c r="AS62" i="1" s="1"/>
  <c r="BA62" i="1" s="1"/>
  <c r="M62" i="1"/>
  <c r="W62" i="1" s="1"/>
  <c r="BH61" i="1"/>
  <c r="BL61" i="1" s="1"/>
  <c r="BF61" i="1"/>
  <c r="AY61" i="1"/>
  <c r="BM61" i="1" s="1"/>
  <c r="AW61" i="1"/>
  <c r="AV61" i="1"/>
  <c r="BJ61" i="1" s="1"/>
  <c r="BN61" i="1" s="1"/>
  <c r="AU61" i="1"/>
  <c r="BI61" i="1" s="1"/>
  <c r="AT61" i="1"/>
  <c r="AS61" i="1"/>
  <c r="BA61" i="1" s="1"/>
  <c r="AR61" i="1"/>
  <c r="BI60" i="1"/>
  <c r="BE60" i="1" s="1"/>
  <c r="BF60" i="1" s="1"/>
  <c r="AY60" i="1"/>
  <c r="BM60" i="1" s="1"/>
  <c r="AV60" i="1"/>
  <c r="BJ60" i="1" s="1"/>
  <c r="AL60" i="1"/>
  <c r="AH60" i="1"/>
  <c r="AN60" i="1" s="1"/>
  <c r="AS60" i="1" s="1"/>
  <c r="BA60" i="1" s="1"/>
  <c r="AC60" i="1"/>
  <c r="AF60" i="1" s="1"/>
  <c r="Y60" i="1"/>
  <c r="X60" i="1"/>
  <c r="BI59" i="1"/>
  <c r="BF59" i="1"/>
  <c r="AY59" i="1"/>
  <c r="BM59" i="1" s="1"/>
  <c r="AV59" i="1"/>
  <c r="AL59" i="1"/>
  <c r="AH59" i="1"/>
  <c r="AN59" i="1" s="1"/>
  <c r="AS59" i="1" s="1"/>
  <c r="BA59" i="1" s="1"/>
  <c r="AC59" i="1"/>
  <c r="AF59" i="1" s="1"/>
  <c r="Y59" i="1"/>
  <c r="X59" i="1"/>
  <c r="BI58" i="1"/>
  <c r="BF58" i="1"/>
  <c r="AY58" i="1"/>
  <c r="BM58" i="1" s="1"/>
  <c r="AV58" i="1"/>
  <c r="BJ58" i="1" s="1"/>
  <c r="AR58" i="1"/>
  <c r="AL58" i="1"/>
  <c r="AH58" i="1"/>
  <c r="AI58" i="1" s="1"/>
  <c r="AW58" i="1" s="1"/>
  <c r="BG58" i="1" s="1"/>
  <c r="BH58" i="1" s="1"/>
  <c r="BL58" i="1" s="1"/>
  <c r="AC58" i="1"/>
  <c r="V58" i="1"/>
  <c r="AN58" i="1" s="1"/>
  <c r="AS58" i="1" s="1"/>
  <c r="BA58" i="1" s="1"/>
  <c r="M58" i="1"/>
  <c r="W58" i="1" s="1"/>
  <c r="BM57" i="1"/>
  <c r="BJ57" i="1"/>
  <c r="BN57" i="1" s="1"/>
  <c r="BP57" i="1" s="1"/>
  <c r="BK57" i="1" s="1"/>
  <c r="AV57" i="1"/>
  <c r="AR57" i="1"/>
  <c r="AL57" i="1"/>
  <c r="AH57" i="1"/>
  <c r="AN57" i="1" s="1"/>
  <c r="AS57" i="1" s="1"/>
  <c r="BA57" i="1" s="1"/>
  <c r="AC57" i="1"/>
  <c r="AF57" i="1" s="1"/>
  <c r="Y57" i="1"/>
  <c r="X57" i="1"/>
  <c r="AY56" i="1"/>
  <c r="BM56" i="1" s="1"/>
  <c r="AU56" i="1"/>
  <c r="BI56" i="1" s="1"/>
  <c r="AR56" i="1"/>
  <c r="AL56" i="1"/>
  <c r="AH56" i="1"/>
  <c r="AI56" i="1" s="1"/>
  <c r="AW56" i="1" s="1"/>
  <c r="BG56" i="1" s="1"/>
  <c r="BH56" i="1" s="1"/>
  <c r="BL56" i="1" s="1"/>
  <c r="V56" i="1"/>
  <c r="O56" i="1"/>
  <c r="W56" i="1" s="1"/>
  <c r="AO56" i="1" s="1"/>
  <c r="AT56" i="1" s="1"/>
  <c r="BI55" i="1"/>
  <c r="BF55" i="1"/>
  <c r="AY55" i="1"/>
  <c r="BM55" i="1" s="1"/>
  <c r="AV55" i="1"/>
  <c r="BJ55" i="1" s="1"/>
  <c r="AR55" i="1"/>
  <c r="AL55" i="1"/>
  <c r="AH55" i="1"/>
  <c r="AN55" i="1" s="1"/>
  <c r="AS55" i="1" s="1"/>
  <c r="BA55" i="1" s="1"/>
  <c r="AC55" i="1"/>
  <c r="AF55" i="1" s="1"/>
  <c r="Y55" i="1"/>
  <c r="X55" i="1"/>
  <c r="BI54" i="1"/>
  <c r="BF54" i="1"/>
  <c r="AY54" i="1"/>
  <c r="BM54" i="1" s="1"/>
  <c r="AV54" i="1"/>
  <c r="BJ54" i="1" s="1"/>
  <c r="AR54" i="1"/>
  <c r="AL54" i="1"/>
  <c r="AH54" i="1"/>
  <c r="AN54" i="1" s="1"/>
  <c r="AS54" i="1" s="1"/>
  <c r="BA54" i="1" s="1"/>
  <c r="AC54" i="1"/>
  <c r="AF54" i="1" s="1"/>
  <c r="Y54" i="1"/>
  <c r="X54" i="1"/>
  <c r="BI53" i="1"/>
  <c r="BF53" i="1"/>
  <c r="AY53" i="1"/>
  <c r="BM53" i="1" s="1"/>
  <c r="AV53" i="1"/>
  <c r="BJ53" i="1" s="1"/>
  <c r="AR53" i="1"/>
  <c r="AL53" i="1"/>
  <c r="AH53" i="1"/>
  <c r="AN53" i="1" s="1"/>
  <c r="AS53" i="1" s="1"/>
  <c r="BA53" i="1" s="1"/>
  <c r="AC53" i="1"/>
  <c r="AF53" i="1" s="1"/>
  <c r="Y53" i="1"/>
  <c r="X53" i="1"/>
  <c r="BI52" i="1"/>
  <c r="BF52" i="1"/>
  <c r="AY52" i="1"/>
  <c r="BM52" i="1" s="1"/>
  <c r="AV52" i="1"/>
  <c r="BJ52" i="1" s="1"/>
  <c r="AR52" i="1"/>
  <c r="AL52" i="1"/>
  <c r="AH52" i="1"/>
  <c r="AN52" i="1" s="1"/>
  <c r="AS52" i="1" s="1"/>
  <c r="BA52" i="1" s="1"/>
  <c r="AC52" i="1"/>
  <c r="AF52" i="1" s="1"/>
  <c r="Y52" i="1"/>
  <c r="X52" i="1"/>
  <c r="BF51" i="1"/>
  <c r="AY51" i="1"/>
  <c r="BM51" i="1" s="1"/>
  <c r="AW51" i="1"/>
  <c r="AV51" i="1"/>
  <c r="AX51" i="1" s="1"/>
  <c r="BB51" i="1" s="1"/>
  <c r="BD51" i="1" s="1"/>
  <c r="AU51" i="1"/>
  <c r="BI51" i="1" s="1"/>
  <c r="AT51" i="1"/>
  <c r="AS51" i="1"/>
  <c r="BA51" i="1" s="1"/>
  <c r="AR51" i="1"/>
  <c r="BF50" i="1"/>
  <c r="AY50" i="1"/>
  <c r="BM50" i="1" s="1"/>
  <c r="AW50" i="1"/>
  <c r="AV50" i="1"/>
  <c r="BJ50" i="1" s="1"/>
  <c r="AU50" i="1"/>
  <c r="BI50" i="1" s="1"/>
  <c r="AT50" i="1"/>
  <c r="AS50" i="1"/>
  <c r="BA50" i="1" s="1"/>
  <c r="AR50" i="1"/>
  <c r="BF49" i="1"/>
  <c r="AY49" i="1"/>
  <c r="BM49" i="1" s="1"/>
  <c r="AW49" i="1"/>
  <c r="AV49" i="1"/>
  <c r="AX49" i="1" s="1"/>
  <c r="BB49" i="1" s="1"/>
  <c r="BD49" i="1" s="1"/>
  <c r="AU49" i="1"/>
  <c r="BI49" i="1" s="1"/>
  <c r="AT49" i="1"/>
  <c r="AS49" i="1"/>
  <c r="BA49" i="1" s="1"/>
  <c r="AR49" i="1"/>
  <c r="BJ48" i="1"/>
  <c r="BI48" i="1"/>
  <c r="BF48" i="1"/>
  <c r="BA48" i="1"/>
  <c r="AZ48" i="1"/>
  <c r="AY48" i="1" s="1"/>
  <c r="AX48" i="1"/>
  <c r="BM47" i="1"/>
  <c r="BI47" i="1"/>
  <c r="BF47" i="1"/>
  <c r="AV47" i="1"/>
  <c r="BJ47" i="1" s="1"/>
  <c r="AR47" i="1"/>
  <c r="AL47" i="1"/>
  <c r="AH47" i="1"/>
  <c r="AN47" i="1" s="1"/>
  <c r="AS47" i="1" s="1"/>
  <c r="BA47" i="1" s="1"/>
  <c r="AC47" i="1"/>
  <c r="AF47" i="1" s="1"/>
  <c r="Y47" i="1"/>
  <c r="X47" i="1"/>
  <c r="BM46" i="1"/>
  <c r="BK46" i="1"/>
  <c r="BR45" i="1"/>
  <c r="BN45" i="1"/>
  <c r="BP45" i="1" s="1"/>
  <c r="BK45" i="1" s="1"/>
  <c r="BM45" i="1"/>
  <c r="BM44" i="1"/>
  <c r="BH44" i="1"/>
  <c r="BL44" i="1" s="1"/>
  <c r="BE44" i="1"/>
  <c r="BF44" i="1" s="1"/>
  <c r="AV44" i="1"/>
  <c r="AR44" i="1"/>
  <c r="AL44" i="1"/>
  <c r="AH44" i="1"/>
  <c r="AI44" i="1" s="1"/>
  <c r="AW44" i="1" s="1"/>
  <c r="AC44" i="1"/>
  <c r="Y44" i="1"/>
  <c r="V44" i="1"/>
  <c r="P44" i="1"/>
  <c r="Q44" i="1" s="1"/>
  <c r="M44" i="1"/>
  <c r="W44" i="1" s="1"/>
  <c r="BP43" i="1"/>
  <c r="BM43" i="1"/>
  <c r="BK43" i="1"/>
  <c r="AV43" i="1"/>
  <c r="BJ43" i="1" s="1"/>
  <c r="AU43" i="1"/>
  <c r="BI43" i="1" s="1"/>
  <c r="BF42" i="1"/>
  <c r="AY42" i="1"/>
  <c r="BM42" i="1" s="1"/>
  <c r="AW42" i="1"/>
  <c r="AV42" i="1"/>
  <c r="AX42" i="1" s="1"/>
  <c r="AU42" i="1"/>
  <c r="BI42" i="1" s="1"/>
  <c r="AT42" i="1"/>
  <c r="AS42" i="1"/>
  <c r="BA42" i="1" s="1"/>
  <c r="AR42" i="1"/>
  <c r="BL41" i="1"/>
  <c r="BI41" i="1"/>
  <c r="BE41" i="1" s="1"/>
  <c r="BF41" i="1" s="1"/>
  <c r="AY41" i="1"/>
  <c r="BM41" i="1" s="1"/>
  <c r="AW41" i="1"/>
  <c r="AV41" i="1"/>
  <c r="AX41" i="1" s="1"/>
  <c r="BB41" i="1" s="1"/>
  <c r="BD41" i="1" s="1"/>
  <c r="AT41" i="1"/>
  <c r="AS41" i="1"/>
  <c r="BJ40" i="1"/>
  <c r="BI40" i="1"/>
  <c r="BF40" i="1"/>
  <c r="AY40" i="1"/>
  <c r="BM40" i="1" s="1"/>
  <c r="AL40" i="1"/>
  <c r="AH40" i="1"/>
  <c r="AI40" i="1" s="1"/>
  <c r="AW40" i="1" s="1"/>
  <c r="AC40" i="1"/>
  <c r="V40" i="1"/>
  <c r="P40" i="1"/>
  <c r="Q40" i="1" s="1"/>
  <c r="M40" i="1"/>
  <c r="W40" i="1" s="1"/>
  <c r="BI39" i="1"/>
  <c r="BF39" i="1"/>
  <c r="AY39" i="1"/>
  <c r="BM39" i="1" s="1"/>
  <c r="AV39" i="1"/>
  <c r="BJ39" i="1" s="1"/>
  <c r="AL39" i="1"/>
  <c r="AH39" i="1"/>
  <c r="AN39" i="1" s="1"/>
  <c r="AS39" i="1" s="1"/>
  <c r="AC39" i="1"/>
  <c r="AF39" i="1" s="1"/>
  <c r="X39" i="1"/>
  <c r="H39" i="1"/>
  <c r="BI38" i="1"/>
  <c r="BF38" i="1"/>
  <c r="AY38" i="1"/>
  <c r="BM38" i="1" s="1"/>
  <c r="AV38" i="1"/>
  <c r="AR38" i="1"/>
  <c r="AL38" i="1"/>
  <c r="AH38" i="1"/>
  <c r="AI38" i="1" s="1"/>
  <c r="AW38" i="1" s="1"/>
  <c r="BG38" i="1" s="1"/>
  <c r="BH38" i="1" s="1"/>
  <c r="BL38" i="1" s="1"/>
  <c r="AC38" i="1"/>
  <c r="V38" i="1"/>
  <c r="O38" i="1"/>
  <c r="BN37" i="1"/>
  <c r="BM37" i="1"/>
  <c r="BK37" i="1"/>
  <c r="BH37" i="1"/>
  <c r="BN36" i="1"/>
  <c r="BM36" i="1"/>
  <c r="BH36" i="1"/>
  <c r="BI35" i="1"/>
  <c r="BF35" i="1"/>
  <c r="AY35" i="1"/>
  <c r="BM35" i="1" s="1"/>
  <c r="AV35" i="1"/>
  <c r="AR35" i="1"/>
  <c r="AL35" i="1"/>
  <c r="AH35" i="1"/>
  <c r="AN35" i="1" s="1"/>
  <c r="AS35" i="1" s="1"/>
  <c r="BA35" i="1" s="1"/>
  <c r="AC35" i="1"/>
  <c r="AF35" i="1" s="1"/>
  <c r="Y35" i="1"/>
  <c r="X35" i="1"/>
  <c r="BI34" i="1"/>
  <c r="BF34" i="1"/>
  <c r="AY34" i="1"/>
  <c r="BM34" i="1" s="1"/>
  <c r="AV34" i="1"/>
  <c r="AR34" i="1"/>
  <c r="AL34" i="1"/>
  <c r="AH34" i="1"/>
  <c r="AN34" i="1" s="1"/>
  <c r="AS34" i="1" s="1"/>
  <c r="BA34" i="1" s="1"/>
  <c r="AC34" i="1"/>
  <c r="AF34" i="1" s="1"/>
  <c r="Y34" i="1"/>
  <c r="X34" i="1"/>
  <c r="BI33" i="1"/>
  <c r="BF33" i="1"/>
  <c r="AY33" i="1"/>
  <c r="BM33" i="1" s="1"/>
  <c r="AV33" i="1"/>
  <c r="BJ33" i="1" s="1"/>
  <c r="AR33" i="1"/>
  <c r="AL33" i="1"/>
  <c r="AH33" i="1"/>
  <c r="AN33" i="1" s="1"/>
  <c r="AS33" i="1" s="1"/>
  <c r="BA33" i="1" s="1"/>
  <c r="AC33" i="1"/>
  <c r="AF33" i="1" s="1"/>
  <c r="Y33" i="1"/>
  <c r="X33" i="1"/>
  <c r="BI32" i="1"/>
  <c r="BF32" i="1"/>
  <c r="AY32" i="1"/>
  <c r="BM32" i="1" s="1"/>
  <c r="AV32" i="1"/>
  <c r="BJ32" i="1" s="1"/>
  <c r="AR32" i="1"/>
  <c r="AL32" i="1"/>
  <c r="AH32" i="1"/>
  <c r="AN32" i="1" s="1"/>
  <c r="AS32" i="1" s="1"/>
  <c r="AC32" i="1"/>
  <c r="AF32" i="1" s="1"/>
  <c r="X32" i="1"/>
  <c r="H32" i="1"/>
  <c r="Y32" i="1" s="1"/>
  <c r="BM31" i="1"/>
  <c r="BI31" i="1"/>
  <c r="BF31" i="1"/>
  <c r="AV31" i="1"/>
  <c r="BJ31" i="1" s="1"/>
  <c r="AR31" i="1"/>
  <c r="AL31" i="1"/>
  <c r="AH31" i="1"/>
  <c r="AN31" i="1" s="1"/>
  <c r="AS31" i="1" s="1"/>
  <c r="AC31" i="1"/>
  <c r="AF31" i="1" s="1"/>
  <c r="X31" i="1"/>
  <c r="H31" i="1"/>
  <c r="BI30" i="1"/>
  <c r="BF30" i="1"/>
  <c r="AY30" i="1"/>
  <c r="BM30" i="1" s="1"/>
  <c r="AV30" i="1"/>
  <c r="AR30" i="1"/>
  <c r="AL30" i="1"/>
  <c r="AH30" i="1"/>
  <c r="AN30" i="1" s="1"/>
  <c r="AS30" i="1" s="1"/>
  <c r="BA30" i="1" s="1"/>
  <c r="AC30" i="1"/>
  <c r="AF30" i="1" s="1"/>
  <c r="Y30" i="1"/>
  <c r="X30" i="1"/>
  <c r="BF29" i="1"/>
  <c r="AY29" i="1"/>
  <c r="BM29" i="1" s="1"/>
  <c r="AW29" i="1"/>
  <c r="AV29" i="1"/>
  <c r="AX29" i="1" s="1"/>
  <c r="AU29" i="1"/>
  <c r="BI29" i="1" s="1"/>
  <c r="AT29" i="1"/>
  <c r="AS29" i="1"/>
  <c r="BA29" i="1" s="1"/>
  <c r="BF28" i="1"/>
  <c r="AY28" i="1"/>
  <c r="BM28" i="1" s="1"/>
  <c r="AW28" i="1"/>
  <c r="AV28" i="1"/>
  <c r="AX28" i="1" s="1"/>
  <c r="BB28" i="1" s="1"/>
  <c r="BD28" i="1" s="1"/>
  <c r="AU28" i="1"/>
  <c r="BI28" i="1" s="1"/>
  <c r="AT28" i="1"/>
  <c r="AS28" i="1"/>
  <c r="BA28" i="1" s="1"/>
  <c r="BI27" i="1"/>
  <c r="BH27" i="1"/>
  <c r="BL27" i="1" s="1"/>
  <c r="BK27" i="1" s="1"/>
  <c r="BF27" i="1"/>
  <c r="AY27" i="1"/>
  <c r="BM27" i="1" s="1"/>
  <c r="AW27" i="1"/>
  <c r="AV27" i="1"/>
  <c r="BJ27" i="1" s="1"/>
  <c r="BN27" i="1" s="1"/>
  <c r="AT27" i="1"/>
  <c r="AS27" i="1"/>
  <c r="BA27" i="1" s="1"/>
  <c r="AR27" i="1"/>
  <c r="BJ26" i="1"/>
  <c r="BI26" i="1"/>
  <c r="BF26" i="1"/>
  <c r="BA26" i="1"/>
  <c r="AY26" i="1"/>
  <c r="AX26" i="1"/>
  <c r="BJ25" i="1"/>
  <c r="BI25" i="1"/>
  <c r="BF25" i="1"/>
  <c r="BA25" i="1"/>
  <c r="AY25" i="1"/>
  <c r="BM25" i="1" s="1"/>
  <c r="AX25" i="1"/>
  <c r="BF24" i="1"/>
  <c r="AY24" i="1"/>
  <c r="BM24" i="1" s="1"/>
  <c r="AW24" i="1"/>
  <c r="AV24" i="1"/>
  <c r="AX24" i="1" s="1"/>
  <c r="BB24" i="1" s="1"/>
  <c r="BD24" i="1" s="1"/>
  <c r="AU24" i="1"/>
  <c r="BI24" i="1" s="1"/>
  <c r="AT24" i="1"/>
  <c r="AS24" i="1"/>
  <c r="BA24" i="1" s="1"/>
  <c r="AR24" i="1"/>
  <c r="BF23" i="1"/>
  <c r="AY23" i="1"/>
  <c r="BM23" i="1" s="1"/>
  <c r="AU23" i="1"/>
  <c r="BI23" i="1" s="1"/>
  <c r="AL23" i="1"/>
  <c r="AH23" i="1"/>
  <c r="AN23" i="1" s="1"/>
  <c r="AS23" i="1" s="1"/>
  <c r="BA23" i="1" s="1"/>
  <c r="BI22" i="1"/>
  <c r="BF22" i="1"/>
  <c r="AY22" i="1"/>
  <c r="BM22" i="1" s="1"/>
  <c r="AV22" i="1"/>
  <c r="AR22" i="1"/>
  <c r="AL22" i="1"/>
  <c r="AH22" i="1"/>
  <c r="AN22" i="1" s="1"/>
  <c r="AS22" i="1" s="1"/>
  <c r="BA22" i="1" s="1"/>
  <c r="AC22" i="1"/>
  <c r="AF22" i="1" s="1"/>
  <c r="Y22" i="1"/>
  <c r="X22" i="1"/>
  <c r="BI21" i="1"/>
  <c r="BE21" i="1" s="1"/>
  <c r="BF21" i="1" s="1"/>
  <c r="AY21" i="1"/>
  <c r="BM21" i="1" s="1"/>
  <c r="AV21" i="1"/>
  <c r="BJ21" i="1" s="1"/>
  <c r="AL21" i="1"/>
  <c r="AH21" i="1"/>
  <c r="AN21" i="1" s="1"/>
  <c r="AS21" i="1" s="1"/>
  <c r="BA21" i="1" s="1"/>
  <c r="AC21" i="1"/>
  <c r="AF21" i="1" s="1"/>
  <c r="Y21" i="1"/>
  <c r="X21" i="1"/>
  <c r="BI20" i="1"/>
  <c r="BE20" i="1" s="1"/>
  <c r="BF20" i="1" s="1"/>
  <c r="AY20" i="1"/>
  <c r="BM20" i="1" s="1"/>
  <c r="AV20" i="1"/>
  <c r="BJ20" i="1" s="1"/>
  <c r="AR20" i="1"/>
  <c r="AL20" i="1"/>
  <c r="AH20" i="1"/>
  <c r="AN20" i="1" s="1"/>
  <c r="AS20" i="1" s="1"/>
  <c r="BA20" i="1" s="1"/>
  <c r="AC20" i="1"/>
  <c r="AF20" i="1" s="1"/>
  <c r="Y20" i="1"/>
  <c r="X20" i="1"/>
  <c r="BM19" i="1"/>
  <c r="BL19" i="1"/>
  <c r="BI19" i="1"/>
  <c r="BE19" i="1" s="1"/>
  <c r="BF19" i="1" s="1"/>
  <c r="AV19" i="1"/>
  <c r="AL19" i="1"/>
  <c r="AH19" i="1"/>
  <c r="AN19" i="1" s="1"/>
  <c r="AS19" i="1" s="1"/>
  <c r="BA19" i="1" s="1"/>
  <c r="AC19" i="1"/>
  <c r="AF19" i="1" s="1"/>
  <c r="Y19" i="1"/>
  <c r="X19" i="1"/>
  <c r="BI18" i="1"/>
  <c r="BE18" i="1" s="1"/>
  <c r="BF18" i="1" s="1"/>
  <c r="AY18" i="1"/>
  <c r="BM18" i="1" s="1"/>
  <c r="AV18" i="1"/>
  <c r="BJ18" i="1" s="1"/>
  <c r="AR18" i="1"/>
  <c r="AL18" i="1"/>
  <c r="AH18" i="1"/>
  <c r="AI18" i="1" s="1"/>
  <c r="AW18" i="1" s="1"/>
  <c r="AC18" i="1"/>
  <c r="V18" i="1"/>
  <c r="M18" i="1"/>
  <c r="W18" i="1" s="1"/>
  <c r="BM17" i="1"/>
  <c r="BJ17" i="1"/>
  <c r="BI17" i="1"/>
  <c r="BE17" i="1" s="1"/>
  <c r="BF17" i="1" s="1"/>
  <c r="AL17" i="1"/>
  <c r="AH17" i="1"/>
  <c r="AI17" i="1" s="1"/>
  <c r="AC17" i="1"/>
  <c r="V17" i="1"/>
  <c r="M17" i="1"/>
  <c r="W17" i="1" s="1"/>
  <c r="BH16" i="1"/>
  <c r="BL16" i="1" s="1"/>
  <c r="BF16" i="1"/>
  <c r="AY16" i="1"/>
  <c r="BM16" i="1" s="1"/>
  <c r="AW16" i="1"/>
  <c r="AV16" i="1"/>
  <c r="BJ16" i="1" s="1"/>
  <c r="BN16" i="1" s="1"/>
  <c r="AU16" i="1"/>
  <c r="BI16" i="1" s="1"/>
  <c r="AT16" i="1"/>
  <c r="AS16" i="1"/>
  <c r="BA16" i="1" s="1"/>
  <c r="AR16" i="1"/>
  <c r="BF15" i="1"/>
  <c r="AY15" i="1"/>
  <c r="BM15" i="1" s="1"/>
  <c r="AW15" i="1"/>
  <c r="AV15" i="1"/>
  <c r="AX15" i="1" s="1"/>
  <c r="AU15" i="1"/>
  <c r="AT15" i="1"/>
  <c r="AS15" i="1"/>
  <c r="BA15" i="1" s="1"/>
  <c r="BN14" i="1"/>
  <c r="BP14" i="1" s="1"/>
  <c r="BM14" i="1"/>
  <c r="BD14" i="1"/>
  <c r="BH14" i="1" s="1"/>
  <c r="AL14" i="1"/>
  <c r="AH14" i="1"/>
  <c r="AI14" i="1" s="1"/>
  <c r="AX14" i="1" s="1"/>
  <c r="AC14" i="1"/>
  <c r="Y14" i="1"/>
  <c r="W14" i="1"/>
  <c r="V14" i="1"/>
  <c r="AN14" i="1" s="1"/>
  <c r="Q14" i="1"/>
  <c r="A14" i="1"/>
  <c r="A15" i="1" s="1"/>
  <c r="A16" i="1" s="1"/>
  <c r="A17" i="1" s="1"/>
  <c r="A18" i="1" s="1"/>
  <c r="A19" i="1" s="1"/>
  <c r="A20" i="1" s="1"/>
  <c r="A21" i="1" s="1"/>
  <c r="A22" i="1" s="1"/>
  <c r="A23" i="1" s="1"/>
  <c r="A24" i="1" s="1"/>
  <c r="A25" i="1" s="1"/>
  <c r="A26" i="1" s="1"/>
  <c r="BN13" i="1"/>
  <c r="BP13" i="1" s="1"/>
  <c r="BM13" i="1"/>
  <c r="BD13" i="1"/>
  <c r="BH13" i="1" s="1"/>
  <c r="AL13" i="1"/>
  <c r="AH13" i="1"/>
  <c r="AI13" i="1" s="1"/>
  <c r="AC13" i="1"/>
  <c r="Y13" i="1"/>
  <c r="V13" i="1"/>
  <c r="Q13" i="1"/>
  <c r="M13" i="1"/>
  <c r="W13" i="1" s="1"/>
  <c r="BO12" i="1"/>
  <c r="BC12" i="1"/>
  <c r="AQ12" i="1"/>
  <c r="AP12" i="1"/>
  <c r="AM12" i="1"/>
  <c r="AK12" i="1"/>
  <c r="AK11" i="1" s="1"/>
  <c r="AJ12" i="1"/>
  <c r="AG12" i="1"/>
  <c r="AE12" i="1"/>
  <c r="AD12" i="1"/>
  <c r="AB12" i="1"/>
  <c r="AA12" i="1"/>
  <c r="Z12" i="1"/>
  <c r="L12" i="1"/>
  <c r="K12" i="1"/>
  <c r="K11" i="1" s="1"/>
  <c r="J12" i="1"/>
  <c r="I12" i="1"/>
  <c r="G12" i="1"/>
  <c r="AA11" i="1" l="1"/>
  <c r="I437" i="1"/>
  <c r="Q437" i="1"/>
  <c r="Y437" i="1"/>
  <c r="AG437" i="1"/>
  <c r="AO437" i="1"/>
  <c r="BL469" i="1"/>
  <c r="BB42" i="1"/>
  <c r="BD42" i="1" s="1"/>
  <c r="BB79" i="1"/>
  <c r="BD79" i="1" s="1"/>
  <c r="BK80" i="1"/>
  <c r="BN142" i="1"/>
  <c r="BP142" i="1" s="1"/>
  <c r="BK142" i="1" s="1"/>
  <c r="AN150" i="1"/>
  <c r="AS150" i="1" s="1"/>
  <c r="AN202" i="1"/>
  <c r="AS202" i="1" s="1"/>
  <c r="BA202" i="1" s="1"/>
  <c r="V215" i="1"/>
  <c r="BG224" i="1"/>
  <c r="BH224" i="1" s="1"/>
  <c r="BL224" i="1" s="1"/>
  <c r="BN255" i="1"/>
  <c r="BP255" i="1" s="1"/>
  <c r="BN259" i="1"/>
  <c r="BP259" i="1" s="1"/>
  <c r="BC318" i="1"/>
  <c r="AR319" i="1"/>
  <c r="X384" i="1"/>
  <c r="AZ318" i="1"/>
  <c r="AG11" i="1"/>
  <c r="M437" i="1"/>
  <c r="M383" i="1" s="1"/>
  <c r="U437" i="1"/>
  <c r="AC437" i="1"/>
  <c r="AK437" i="1"/>
  <c r="AK383" i="1" s="1"/>
  <c r="AK10" i="1" s="1"/>
  <c r="P12" i="1"/>
  <c r="BC11" i="1"/>
  <c r="AN17" i="1"/>
  <c r="AS17" i="1" s="1"/>
  <c r="AN18" i="1"/>
  <c r="AS18" i="1" s="1"/>
  <c r="BA18" i="1" s="1"/>
  <c r="BB29" i="1"/>
  <c r="BD29" i="1" s="1"/>
  <c r="AN38" i="1"/>
  <c r="AS38" i="1" s="1"/>
  <c r="BA38" i="1" s="1"/>
  <c r="AN40" i="1"/>
  <c r="AS40" i="1" s="1"/>
  <c r="AO70" i="1"/>
  <c r="AT70" i="1" s="1"/>
  <c r="AN116" i="1"/>
  <c r="AS116" i="1" s="1"/>
  <c r="AN131" i="1"/>
  <c r="AS131" i="1" s="1"/>
  <c r="BA131" i="1" s="1"/>
  <c r="BB136" i="1"/>
  <c r="BD136" i="1" s="1"/>
  <c r="BG143" i="1"/>
  <c r="BH143" i="1" s="1"/>
  <c r="BL143" i="1" s="1"/>
  <c r="AO197" i="1"/>
  <c r="AT197" i="1" s="1"/>
  <c r="AM11" i="1"/>
  <c r="BB222" i="1"/>
  <c r="BD222" i="1" s="1"/>
  <c r="BN267" i="1"/>
  <c r="BP267" i="1" s="1"/>
  <c r="BN275" i="1"/>
  <c r="BP275" i="1" s="1"/>
  <c r="BK275" i="1" s="1"/>
  <c r="O304" i="1"/>
  <c r="Y304" i="1"/>
  <c r="AN306" i="1"/>
  <c r="AS305" i="1"/>
  <c r="BK322" i="1"/>
  <c r="BG331" i="1"/>
  <c r="BH331" i="1" s="1"/>
  <c r="BG336" i="1"/>
  <c r="BH336" i="1" s="1"/>
  <c r="BL336" i="1" s="1"/>
  <c r="BN336" i="1" s="1"/>
  <c r="BP336" i="1" s="1"/>
  <c r="BQ336" i="1" s="1"/>
  <c r="BG337" i="1"/>
  <c r="BH337" i="1" s="1"/>
  <c r="AK354" i="1"/>
  <c r="BM374" i="1"/>
  <c r="AR384" i="1"/>
  <c r="BJ469" i="1"/>
  <c r="AO84" i="1"/>
  <c r="AT84" i="1" s="1"/>
  <c r="AN191" i="1"/>
  <c r="AS191" i="1" s="1"/>
  <c r="J383" i="1"/>
  <c r="AN97" i="1"/>
  <c r="AS97" i="1" s="1"/>
  <c r="AN162" i="1"/>
  <c r="AS162" i="1" s="1"/>
  <c r="BA162" i="1" s="1"/>
  <c r="N12" i="1"/>
  <c r="AB11" i="1"/>
  <c r="H304" i="1"/>
  <c r="J304" i="1"/>
  <c r="L304" i="1"/>
  <c r="N304" i="1"/>
  <c r="P304" i="1"/>
  <c r="R304" i="1"/>
  <c r="T304" i="1"/>
  <c r="V305" i="1"/>
  <c r="AE304" i="1"/>
  <c r="AM304" i="1"/>
  <c r="AQ304" i="1"/>
  <c r="AY305" i="1"/>
  <c r="BA304" i="1"/>
  <c r="BJ305" i="1"/>
  <c r="BQ304" i="1"/>
  <c r="G318" i="1"/>
  <c r="I318" i="1"/>
  <c r="K318" i="1"/>
  <c r="M318" i="1"/>
  <c r="O318" i="1"/>
  <c r="Q318" i="1"/>
  <c r="S318" i="1"/>
  <c r="U318" i="1"/>
  <c r="W318" i="1"/>
  <c r="Y318" i="1"/>
  <c r="AA318" i="1"/>
  <c r="AC318" i="1"/>
  <c r="AE318" i="1"/>
  <c r="AG318" i="1"/>
  <c r="AK318" i="1"/>
  <c r="AM318" i="1"/>
  <c r="AY319" i="1"/>
  <c r="BM319" i="1" s="1"/>
  <c r="BA318" i="1"/>
  <c r="AV341" i="1"/>
  <c r="BO354" i="1"/>
  <c r="BO318" i="1" s="1"/>
  <c r="H437" i="1"/>
  <c r="H383" i="1" s="1"/>
  <c r="L437" i="1"/>
  <c r="L383" i="1" s="1"/>
  <c r="N437" i="1"/>
  <c r="P437" i="1"/>
  <c r="P383" i="1" s="1"/>
  <c r="T437" i="1"/>
  <c r="T383" i="1" s="1"/>
  <c r="V437" i="1"/>
  <c r="V383" i="1" s="1"/>
  <c r="X437" i="1"/>
  <c r="X383" i="1" s="1"/>
  <c r="AB437" i="1"/>
  <c r="AD437" i="1"/>
  <c r="AD383" i="1" s="1"/>
  <c r="AF437" i="1"/>
  <c r="AF383" i="1" s="1"/>
  <c r="AJ437" i="1"/>
  <c r="AL437" i="1"/>
  <c r="AN437" i="1"/>
  <c r="AV493" i="1"/>
  <c r="G304" i="1"/>
  <c r="K304" i="1"/>
  <c r="S304" i="1"/>
  <c r="AZ304" i="1"/>
  <c r="BN269" i="1"/>
  <c r="BP269" i="1" s="1"/>
  <c r="BN271" i="1"/>
  <c r="BP271" i="1" s="1"/>
  <c r="AN314" i="1"/>
  <c r="AS314" i="1" s="1"/>
  <c r="AS312" i="1" s="1"/>
  <c r="AS304" i="1" s="1"/>
  <c r="BR315" i="1"/>
  <c r="BP315" i="1"/>
  <c r="BK315" i="1" s="1"/>
  <c r="AT305" i="1"/>
  <c r="BI305" i="1"/>
  <c r="AX264" i="1"/>
  <c r="BB264" i="1" s="1"/>
  <c r="BD264" i="1" s="1"/>
  <c r="BF324" i="1"/>
  <c r="BE319" i="1"/>
  <c r="AC304" i="1"/>
  <c r="AW374" i="1"/>
  <c r="AH305" i="1"/>
  <c r="I304" i="1"/>
  <c r="M304" i="1"/>
  <c r="Q304" i="1"/>
  <c r="U304" i="1"/>
  <c r="A308" i="1"/>
  <c r="AL354" i="1"/>
  <c r="AL318" i="1" s="1"/>
  <c r="N383" i="1"/>
  <c r="AO13" i="1"/>
  <c r="AN13" i="1"/>
  <c r="AS13" i="1" s="1"/>
  <c r="X304" i="1"/>
  <c r="Z304" i="1"/>
  <c r="AB304" i="1"/>
  <c r="AD304" i="1"/>
  <c r="V312" i="1"/>
  <c r="V304" i="1" s="1"/>
  <c r="AH312" i="1"/>
  <c r="AH304" i="1" s="1"/>
  <c r="H354" i="1"/>
  <c r="H318" i="1" s="1"/>
  <c r="J354" i="1"/>
  <c r="J318" i="1" s="1"/>
  <c r="L354" i="1"/>
  <c r="L318" i="1" s="1"/>
  <c r="N354" i="1"/>
  <c r="N318" i="1" s="1"/>
  <c r="P354" i="1"/>
  <c r="P318" i="1" s="1"/>
  <c r="R354" i="1"/>
  <c r="R318" i="1" s="1"/>
  <c r="T354" i="1"/>
  <c r="T318" i="1" s="1"/>
  <c r="V354" i="1"/>
  <c r="X354" i="1"/>
  <c r="X318" i="1" s="1"/>
  <c r="Z354" i="1"/>
  <c r="Z318" i="1" s="1"/>
  <c r="AB354" i="1"/>
  <c r="AB318" i="1" s="1"/>
  <c r="AD354" i="1"/>
  <c r="AD318" i="1" s="1"/>
  <c r="AF354" i="1"/>
  <c r="AF318" i="1" s="1"/>
  <c r="AJ354" i="1"/>
  <c r="AJ318" i="1" s="1"/>
  <c r="AP354" i="1"/>
  <c r="AP318" i="1" s="1"/>
  <c r="AY355" i="1"/>
  <c r="AY354" i="1" s="1"/>
  <c r="BI374" i="1"/>
  <c r="R12" i="1"/>
  <c r="R11" i="1" s="1"/>
  <c r="R10" i="1" s="1"/>
  <c r="AO68" i="1"/>
  <c r="AT68" i="1" s="1"/>
  <c r="AN70" i="1"/>
  <c r="AS70" i="1" s="1"/>
  <c r="BN70" i="1"/>
  <c r="BP70" i="1" s="1"/>
  <c r="W71" i="1"/>
  <c r="AO71" i="1" s="1"/>
  <c r="AT71" i="1" s="1"/>
  <c r="I11" i="1"/>
  <c r="AE11" i="1"/>
  <c r="M215" i="1"/>
  <c r="BG221" i="1"/>
  <c r="BH221" i="1" s="1"/>
  <c r="BL221" i="1" s="1"/>
  <c r="BC304" i="1"/>
  <c r="AF314" i="1"/>
  <c r="AF312" i="1" s="1"/>
  <c r="BM469" i="1"/>
  <c r="AJ383" i="1"/>
  <c r="AL383" i="1"/>
  <c r="BH469" i="1"/>
  <c r="BQ478" i="1"/>
  <c r="BI361" i="1"/>
  <c r="AU355" i="1"/>
  <c r="AU354" i="1" s="1"/>
  <c r="AP383" i="1"/>
  <c r="AN404" i="1"/>
  <c r="AS404" i="1" s="1"/>
  <c r="BA404" i="1" s="1"/>
  <c r="AI404" i="1"/>
  <c r="AW404" i="1" s="1"/>
  <c r="BG404" i="1" s="1"/>
  <c r="BH404" i="1" s="1"/>
  <c r="BL404" i="1" s="1"/>
  <c r="BN404" i="1" s="1"/>
  <c r="BP404" i="1" s="1"/>
  <c r="BK404" i="1" s="1"/>
  <c r="AO306" i="1"/>
  <c r="W305" i="1"/>
  <c r="N11" i="1"/>
  <c r="Z11" i="1"/>
  <c r="AJ11" i="1"/>
  <c r="AQ11" i="1"/>
  <c r="BI15" i="1"/>
  <c r="AU12" i="1"/>
  <c r="W38" i="1"/>
  <c r="AO38" i="1" s="1"/>
  <c r="AT38" i="1" s="1"/>
  <c r="O12" i="1"/>
  <c r="O11" i="1" s="1"/>
  <c r="AO314" i="1"/>
  <c r="W312" i="1"/>
  <c r="AN403" i="1"/>
  <c r="AS403" i="1" s="1"/>
  <c r="BA403" i="1" s="1"/>
  <c r="BA397" i="1" s="1"/>
  <c r="AI403" i="1"/>
  <c r="AO403" i="1" s="1"/>
  <c r="AT403" i="1" s="1"/>
  <c r="G11" i="1"/>
  <c r="J11" i="1"/>
  <c r="J10" i="1" s="1"/>
  <c r="L11" i="1"/>
  <c r="AD11" i="1"/>
  <c r="AP11" i="1"/>
  <c r="BO11" i="1"/>
  <c r="AC12" i="1"/>
  <c r="AL12" i="1"/>
  <c r="AR12" i="1"/>
  <c r="BG28" i="1"/>
  <c r="BH28" i="1" s="1"/>
  <c r="BL28" i="1" s="1"/>
  <c r="BF342" i="1"/>
  <c r="Z383" i="1"/>
  <c r="BG405" i="1"/>
  <c r="BH405" i="1" s="1"/>
  <c r="BL405" i="1" s="1"/>
  <c r="AR397" i="1"/>
  <c r="BB407" i="1"/>
  <c r="BD407" i="1" s="1"/>
  <c r="AZ437" i="1"/>
  <c r="BO437" i="1"/>
  <c r="BO383" i="1" s="1"/>
  <c r="AR445" i="1"/>
  <c r="AR437" i="1" s="1"/>
  <c r="AT445" i="1"/>
  <c r="AT437" i="1" s="1"/>
  <c r="AS445" i="1"/>
  <c r="BI469" i="1"/>
  <c r="BN472" i="1"/>
  <c r="BP472" i="1" s="1"/>
  <c r="BK472" i="1" s="1"/>
  <c r="BN473" i="1"/>
  <c r="BP473" i="1" s="1"/>
  <c r="BR473" i="1" s="1"/>
  <c r="AJ478" i="1"/>
  <c r="BI493" i="1"/>
  <c r="BN507" i="1"/>
  <c r="BP507" i="1" s="1"/>
  <c r="BN509" i="1"/>
  <c r="BP509" i="1" s="1"/>
  <c r="BN261" i="1"/>
  <c r="BP261" i="1" s="1"/>
  <c r="BB25" i="1"/>
  <c r="BD25" i="1" s="1"/>
  <c r="BG25" i="1"/>
  <c r="BH25" i="1" s="1"/>
  <c r="BL25" i="1" s="1"/>
  <c r="BG49" i="1"/>
  <c r="BH49" i="1" s="1"/>
  <c r="BL49" i="1" s="1"/>
  <c r="BG50" i="1"/>
  <c r="BH50" i="1" s="1"/>
  <c r="BL50" i="1" s="1"/>
  <c r="BG51" i="1"/>
  <c r="BH51" i="1" s="1"/>
  <c r="BL51" i="1" s="1"/>
  <c r="BG228" i="1"/>
  <c r="BH228" i="1" s="1"/>
  <c r="BL228" i="1" s="1"/>
  <c r="BN256" i="1"/>
  <c r="BP256" i="1" s="1"/>
  <c r="AX262" i="1"/>
  <c r="BA262" i="1" s="1"/>
  <c r="BN268" i="1"/>
  <c r="BP268" i="1" s="1"/>
  <c r="BK268" i="1" s="1"/>
  <c r="AE383" i="1"/>
  <c r="AG383" i="1"/>
  <c r="AK478" i="1"/>
  <c r="AM478" i="1"/>
  <c r="AX479" i="1"/>
  <c r="AX478" i="1" s="1"/>
  <c r="BB479" i="1"/>
  <c r="BB478" i="1" s="1"/>
  <c r="T12" i="1"/>
  <c r="T11" i="1" s="1"/>
  <c r="BG15" i="1"/>
  <c r="BH15" i="1" s="1"/>
  <c r="BL15" i="1" s="1"/>
  <c r="BK15" i="1" s="1"/>
  <c r="BG24" i="1"/>
  <c r="BH24" i="1" s="1"/>
  <c r="BL24" i="1" s="1"/>
  <c r="BG29" i="1"/>
  <c r="BH29" i="1" s="1"/>
  <c r="BL29" i="1" s="1"/>
  <c r="AO64" i="1"/>
  <c r="AT64" i="1" s="1"/>
  <c r="AN64" i="1"/>
  <c r="AS64" i="1" s="1"/>
  <c r="BA64" i="1" s="1"/>
  <c r="BN76" i="1"/>
  <c r="BP76" i="1" s="1"/>
  <c r="BG220" i="1"/>
  <c r="BH220" i="1" s="1"/>
  <c r="BL220" i="1" s="1"/>
  <c r="BB223" i="1"/>
  <c r="BD223" i="1" s="1"/>
  <c r="BG225" i="1"/>
  <c r="BH225" i="1" s="1"/>
  <c r="BL225" i="1" s="1"/>
  <c r="AN226" i="1"/>
  <c r="AS226" i="1" s="1"/>
  <c r="BA226" i="1" s="1"/>
  <c r="AX260" i="1"/>
  <c r="BB260" i="1" s="1"/>
  <c r="BD260" i="1" s="1"/>
  <c r="AH355" i="1"/>
  <c r="AH354" i="1" s="1"/>
  <c r="AV355" i="1"/>
  <c r="AY384" i="1"/>
  <c r="BG408" i="1"/>
  <c r="AN56" i="1"/>
  <c r="AS56" i="1" s="1"/>
  <c r="AH215" i="1"/>
  <c r="AL215" i="1"/>
  <c r="AL11" i="1" s="1"/>
  <c r="AI218" i="1"/>
  <c r="AW218" i="1" s="1"/>
  <c r="BG218" i="1" s="1"/>
  <c r="BH218" i="1" s="1"/>
  <c r="BL218" i="1" s="1"/>
  <c r="AI219" i="1"/>
  <c r="AW219" i="1" s="1"/>
  <c r="BG219" i="1" s="1"/>
  <c r="BH219" i="1" s="1"/>
  <c r="BL219" i="1" s="1"/>
  <c r="BK219" i="1" s="1"/>
  <c r="BG227" i="1"/>
  <c r="BH227" i="1" s="1"/>
  <c r="BL227" i="1" s="1"/>
  <c r="BG236" i="1"/>
  <c r="BH236" i="1" s="1"/>
  <c r="BL236" i="1" s="1"/>
  <c r="AX254" i="1"/>
  <c r="BB254" i="1" s="1"/>
  <c r="BD254" i="1" s="1"/>
  <c r="AX256" i="1"/>
  <c r="BB256" i="1" s="1"/>
  <c r="BD256" i="1" s="1"/>
  <c r="BM262" i="1"/>
  <c r="AX269" i="1"/>
  <c r="BA269" i="1" s="1"/>
  <c r="BN278" i="1"/>
  <c r="BJ279" i="1"/>
  <c r="BI279" i="1"/>
  <c r="H279" i="1"/>
  <c r="BI312" i="1"/>
  <c r="BF312" i="1"/>
  <c r="AI330" i="1"/>
  <c r="AW330" i="1" s="1"/>
  <c r="BG330" i="1" s="1"/>
  <c r="BH330" i="1" s="1"/>
  <c r="BB331" i="1"/>
  <c r="BD331" i="1" s="1"/>
  <c r="BB336" i="1"/>
  <c r="BD336" i="1" s="1"/>
  <c r="BB337" i="1"/>
  <c r="BD337" i="1" s="1"/>
  <c r="BF341" i="1"/>
  <c r="BG345" i="1"/>
  <c r="BH345" i="1" s="1"/>
  <c r="BQ354" i="1"/>
  <c r="BJ374" i="1"/>
  <c r="BJ384" i="1"/>
  <c r="AX394" i="1"/>
  <c r="BB394" i="1" s="1"/>
  <c r="BD394" i="1" s="1"/>
  <c r="AM383" i="1"/>
  <c r="AQ383" i="1"/>
  <c r="AY437" i="1"/>
  <c r="BA437" i="1"/>
  <c r="BC437" i="1"/>
  <c r="BC383" i="1" s="1"/>
  <c r="BE437" i="1"/>
  <c r="BQ437" i="1"/>
  <c r="AI19" i="1"/>
  <c r="AW19" i="1" s="1"/>
  <c r="AI32" i="1"/>
  <c r="AW32" i="1" s="1"/>
  <c r="BG32" i="1" s="1"/>
  <c r="BH32" i="1" s="1"/>
  <c r="BL32" i="1" s="1"/>
  <c r="BN32" i="1" s="1"/>
  <c r="BP32" i="1" s="1"/>
  <c r="BK32" i="1" s="1"/>
  <c r="AI33" i="1"/>
  <c r="AW33" i="1" s="1"/>
  <c r="BG33" i="1" s="1"/>
  <c r="BH33" i="1" s="1"/>
  <c r="BL33" i="1" s="1"/>
  <c r="BN33" i="1" s="1"/>
  <c r="AX38" i="1"/>
  <c r="BB38" i="1" s="1"/>
  <c r="BD38" i="1" s="1"/>
  <c r="BA39" i="1"/>
  <c r="AO58" i="1"/>
  <c r="AT58" i="1" s="1"/>
  <c r="AI59" i="1"/>
  <c r="AW59" i="1" s="1"/>
  <c r="BG59" i="1" s="1"/>
  <c r="BH59" i="1" s="1"/>
  <c r="BL59" i="1" s="1"/>
  <c r="AI60" i="1"/>
  <c r="AW60" i="1" s="1"/>
  <c r="BG60" i="1" s="1"/>
  <c r="BH60" i="1" s="1"/>
  <c r="BL60" i="1" s="1"/>
  <c r="BN60" i="1" s="1"/>
  <c r="BG62" i="1"/>
  <c r="BH62" i="1" s="1"/>
  <c r="BL62" i="1" s="1"/>
  <c r="W73" i="1"/>
  <c r="AO73" i="1" s="1"/>
  <c r="AT73" i="1" s="1"/>
  <c r="AO85" i="1"/>
  <c r="AT85" i="1" s="1"/>
  <c r="AR215" i="1"/>
  <c r="AR11" i="1" s="1"/>
  <c r="AG304" i="1"/>
  <c r="AJ304" i="1"/>
  <c r="AP304" i="1"/>
  <c r="AR304" i="1"/>
  <c r="BF319" i="1"/>
  <c r="BI319" i="1"/>
  <c r="BF355" i="1"/>
  <c r="AR355" i="1"/>
  <c r="AR354" i="1" s="1"/>
  <c r="AR318" i="1" s="1"/>
  <c r="BF397" i="1"/>
  <c r="BF417" i="1"/>
  <c r="BM417" i="1"/>
  <c r="BR417" i="1"/>
  <c r="BM479" i="1"/>
  <c r="BM478" i="1" s="1"/>
  <c r="BN137" i="1"/>
  <c r="BN141" i="1"/>
  <c r="BP141" i="1" s="1"/>
  <c r="BK141" i="1" s="1"/>
  <c r="BN146" i="1"/>
  <c r="BP146" i="1" s="1"/>
  <c r="BG148" i="1"/>
  <c r="BH148" i="1" s="1"/>
  <c r="BL148" i="1" s="1"/>
  <c r="AO152" i="1"/>
  <c r="AT152" i="1" s="1"/>
  <c r="AN152" i="1"/>
  <c r="AS152" i="1" s="1"/>
  <c r="AX152" i="1"/>
  <c r="BB152" i="1" s="1"/>
  <c r="BD152" i="1" s="1"/>
  <c r="AO123" i="1"/>
  <c r="AT123" i="1" s="1"/>
  <c r="AO130" i="1"/>
  <c r="AT130" i="1" s="1"/>
  <c r="BG139" i="1"/>
  <c r="BH139" i="1" s="1"/>
  <c r="BL139" i="1" s="1"/>
  <c r="BN139" i="1" s="1"/>
  <c r="AN165" i="1"/>
  <c r="AS165" i="1" s="1"/>
  <c r="BA165" i="1" s="1"/>
  <c r="AI169" i="1"/>
  <c r="AW169" i="1" s="1"/>
  <c r="AI170" i="1"/>
  <c r="AW170" i="1" s="1"/>
  <c r="BG170" i="1" s="1"/>
  <c r="BH170" i="1" s="1"/>
  <c r="BL170" i="1" s="1"/>
  <c r="BN170" i="1" s="1"/>
  <c r="BP170" i="1" s="1"/>
  <c r="BK170" i="1" s="1"/>
  <c r="AO174" i="1"/>
  <c r="AT174" i="1" s="1"/>
  <c r="AN174" i="1"/>
  <c r="AS174" i="1" s="1"/>
  <c r="BK190" i="1"/>
  <c r="AN198" i="1"/>
  <c r="AS198" i="1" s="1"/>
  <c r="BA198" i="1" s="1"/>
  <c r="BG107" i="1"/>
  <c r="BH107" i="1" s="1"/>
  <c r="BL107" i="1" s="1"/>
  <c r="BG109" i="1"/>
  <c r="BH109" i="1" s="1"/>
  <c r="BL109" i="1" s="1"/>
  <c r="BG111" i="1"/>
  <c r="BH111" i="1" s="1"/>
  <c r="BL111" i="1" s="1"/>
  <c r="AO122" i="1"/>
  <c r="AT122" i="1" s="1"/>
  <c r="AN122" i="1"/>
  <c r="AS122" i="1" s="1"/>
  <c r="AO124" i="1"/>
  <c r="AT124" i="1" s="1"/>
  <c r="AN124" i="1"/>
  <c r="AS124" i="1" s="1"/>
  <c r="AX124" i="1"/>
  <c r="BB124" i="1" s="1"/>
  <c r="BD124" i="1" s="1"/>
  <c r="AI127" i="1"/>
  <c r="AW127" i="1" s="1"/>
  <c r="BG127" i="1" s="1"/>
  <c r="BH127" i="1" s="1"/>
  <c r="BL127" i="1" s="1"/>
  <c r="AV127" i="1"/>
  <c r="AO128" i="1"/>
  <c r="AT128" i="1" s="1"/>
  <c r="BN128" i="1"/>
  <c r="BP128" i="1" s="1"/>
  <c r="BK128" i="1" s="1"/>
  <c r="AV154" i="1"/>
  <c r="BJ154" i="1" s="1"/>
  <c r="AN155" i="1"/>
  <c r="AS155" i="1" s="1"/>
  <c r="AX159" i="1"/>
  <c r="BB159" i="1" s="1"/>
  <c r="BD159" i="1" s="1"/>
  <c r="AO189" i="1"/>
  <c r="AT189" i="1" s="1"/>
  <c r="AI94" i="1"/>
  <c r="AW94" i="1" s="1"/>
  <c r="BG94" i="1" s="1"/>
  <c r="BB145" i="1"/>
  <c r="BD145" i="1" s="1"/>
  <c r="AI93" i="1"/>
  <c r="AW93" i="1" s="1"/>
  <c r="BH93" i="1" s="1"/>
  <c r="BL93" i="1" s="1"/>
  <c r="AN96" i="1"/>
  <c r="AS96" i="1" s="1"/>
  <c r="BG105" i="1"/>
  <c r="BH105" i="1" s="1"/>
  <c r="BL105" i="1" s="1"/>
  <c r="AO107" i="1"/>
  <c r="AT107" i="1" s="1"/>
  <c r="AO109" i="1"/>
  <c r="AT109" i="1" s="1"/>
  <c r="AO111" i="1"/>
  <c r="AT111" i="1" s="1"/>
  <c r="AI118" i="1"/>
  <c r="AW118" i="1" s="1"/>
  <c r="AV119" i="1"/>
  <c r="BJ119" i="1" s="1"/>
  <c r="BN119" i="1" s="1"/>
  <c r="BP119" i="1" s="1"/>
  <c r="BK119" i="1" s="1"/>
  <c r="BN121" i="1"/>
  <c r="BP121" i="1" s="1"/>
  <c r="AV153" i="1"/>
  <c r="BJ153" i="1" s="1"/>
  <c r="BG157" i="1"/>
  <c r="BH157" i="1" s="1"/>
  <c r="BL157" i="1" s="1"/>
  <c r="BN157" i="1" s="1"/>
  <c r="BP157" i="1" s="1"/>
  <c r="BK157" i="1" s="1"/>
  <c r="AI161" i="1"/>
  <c r="AW161" i="1" s="1"/>
  <c r="BG161" i="1" s="1"/>
  <c r="BH161" i="1" s="1"/>
  <c r="BL161" i="1" s="1"/>
  <c r="BN161" i="1" s="1"/>
  <c r="BP161" i="1" s="1"/>
  <c r="BK161" i="1" s="1"/>
  <c r="AO179" i="1"/>
  <c r="AT179" i="1" s="1"/>
  <c r="AN179" i="1"/>
  <c r="AS179" i="1" s="1"/>
  <c r="BA179" i="1" s="1"/>
  <c r="BG180" i="1"/>
  <c r="BH180" i="1" s="1"/>
  <c r="BL180" i="1" s="1"/>
  <c r="BN180" i="1" s="1"/>
  <c r="BP180" i="1" s="1"/>
  <c r="BB187" i="1"/>
  <c r="BD187" i="1" s="1"/>
  <c r="BG187" i="1"/>
  <c r="BH187" i="1" s="1"/>
  <c r="BL187" i="1" s="1"/>
  <c r="BN187" i="1" s="1"/>
  <c r="BP187" i="1" s="1"/>
  <c r="BK187" i="1" s="1"/>
  <c r="BG189" i="1"/>
  <c r="BH189" i="1" s="1"/>
  <c r="AV189" i="1"/>
  <c r="AX189" i="1" s="1"/>
  <c r="BB189" i="1" s="1"/>
  <c r="BD189" i="1" s="1"/>
  <c r="AO190" i="1"/>
  <c r="AT190" i="1" s="1"/>
  <c r="AN190" i="1"/>
  <c r="AS190" i="1" s="1"/>
  <c r="AV190" i="1"/>
  <c r="AO198" i="1"/>
  <c r="AT198" i="1" s="1"/>
  <c r="AF198" i="1"/>
  <c r="AI204" i="1"/>
  <c r="AW204" i="1" s="1"/>
  <c r="BG204" i="1" s="1"/>
  <c r="BH204" i="1" s="1"/>
  <c r="BL204" i="1" s="1"/>
  <c r="BN204" i="1" s="1"/>
  <c r="BP204" i="1" s="1"/>
  <c r="BK204" i="1" s="1"/>
  <c r="BG205" i="1"/>
  <c r="BH205" i="1" s="1"/>
  <c r="BL205" i="1" s="1"/>
  <c r="AO206" i="1"/>
  <c r="AT206" i="1" s="1"/>
  <c r="AN206" i="1"/>
  <c r="AS206" i="1" s="1"/>
  <c r="BA206" i="1" s="1"/>
  <c r="BG208" i="1"/>
  <c r="BH208" i="1" s="1"/>
  <c r="BL208" i="1" s="1"/>
  <c r="AI209" i="1"/>
  <c r="AW209" i="1" s="1"/>
  <c r="BG209" i="1" s="1"/>
  <c r="BH209" i="1" s="1"/>
  <c r="BL209" i="1" s="1"/>
  <c r="BG212" i="1"/>
  <c r="BH212" i="1" s="1"/>
  <c r="BL212" i="1" s="1"/>
  <c r="BB15" i="1"/>
  <c r="BD15" i="1" s="1"/>
  <c r="M12" i="1"/>
  <c r="M11" i="1" s="1"/>
  <c r="AF18" i="1"/>
  <c r="AX19" i="1"/>
  <c r="BB19" i="1" s="1"/>
  <c r="BD19" i="1" s="1"/>
  <c r="AI22" i="1"/>
  <c r="AW22" i="1" s="1"/>
  <c r="BG22" i="1" s="1"/>
  <c r="BH22" i="1" s="1"/>
  <c r="BL22" i="1" s="1"/>
  <c r="BJ22" i="1"/>
  <c r="AV23" i="1"/>
  <c r="BB26" i="1"/>
  <c r="BD26" i="1" s="1"/>
  <c r="BJ29" i="1"/>
  <c r="AO40" i="1"/>
  <c r="AT40" i="1" s="1"/>
  <c r="BG42" i="1"/>
  <c r="BH42" i="1" s="1"/>
  <c r="BL42" i="1" s="1"/>
  <c r="AO44" i="1"/>
  <c r="AT44" i="1" s="1"/>
  <c r="AN44" i="1"/>
  <c r="AS44" i="1" s="1"/>
  <c r="BA44" i="1" s="1"/>
  <c r="AI47" i="1"/>
  <c r="AW47" i="1" s="1"/>
  <c r="BG47" i="1" s="1"/>
  <c r="BH47" i="1" s="1"/>
  <c r="BL47" i="1" s="1"/>
  <c r="BN47" i="1" s="1"/>
  <c r="BP47" i="1" s="1"/>
  <c r="BK47" i="1" s="1"/>
  <c r="AO62" i="1"/>
  <c r="AT62" i="1" s="1"/>
  <c r="AX62" i="1"/>
  <c r="BB62" i="1" s="1"/>
  <c r="BD62" i="1" s="1"/>
  <c r="BG73" i="1"/>
  <c r="BH73" i="1" s="1"/>
  <c r="BL73" i="1" s="1"/>
  <c r="BG79" i="1"/>
  <c r="BH79" i="1" s="1"/>
  <c r="BL79" i="1" s="1"/>
  <c r="AX93" i="1"/>
  <c r="BB93" i="1" s="1"/>
  <c r="BD93" i="1" s="1"/>
  <c r="BJ93" i="1"/>
  <c r="BJ94" i="1"/>
  <c r="BE95" i="1"/>
  <c r="BF95" i="1" s="1"/>
  <c r="AO101" i="1"/>
  <c r="AT101" i="1" s="1"/>
  <c r="BI151" i="1"/>
  <c r="BE151" i="1" s="1"/>
  <c r="BF151" i="1" s="1"/>
  <c r="AV151" i="1"/>
  <c r="AX151" i="1" s="1"/>
  <c r="BB151" i="1" s="1"/>
  <c r="BD151" i="1" s="1"/>
  <c r="AN154" i="1"/>
  <c r="AS154" i="1" s="1"/>
  <c r="AI154" i="1"/>
  <c r="AW154" i="1" s="1"/>
  <c r="BG154" i="1" s="1"/>
  <c r="BH154" i="1" s="1"/>
  <c r="BL154" i="1" s="1"/>
  <c r="AO18" i="1"/>
  <c r="AT18" i="1" s="1"/>
  <c r="AF40" i="1"/>
  <c r="Q12" i="1"/>
  <c r="AX44" i="1"/>
  <c r="BB44" i="1" s="1"/>
  <c r="BD44" i="1" s="1"/>
  <c r="AX105" i="1"/>
  <c r="BB105" i="1" s="1"/>
  <c r="BD105" i="1" s="1"/>
  <c r="AN119" i="1"/>
  <c r="AS119" i="1" s="1"/>
  <c r="AI119" i="1"/>
  <c r="AW119" i="1" s="1"/>
  <c r="AN120" i="1"/>
  <c r="AS120" i="1" s="1"/>
  <c r="AI120" i="1"/>
  <c r="AW120" i="1" s="1"/>
  <c r="AN125" i="1"/>
  <c r="AS125" i="1" s="1"/>
  <c r="BA125" i="1" s="1"/>
  <c r="AI125" i="1"/>
  <c r="AW125" i="1" s="1"/>
  <c r="BG125" i="1" s="1"/>
  <c r="BH125" i="1" s="1"/>
  <c r="BL125" i="1" s="1"/>
  <c r="BN125" i="1" s="1"/>
  <c r="AN142" i="1"/>
  <c r="AS142" i="1" s="1"/>
  <c r="AI142" i="1"/>
  <c r="AW142" i="1" s="1"/>
  <c r="BG106" i="1"/>
  <c r="BH106" i="1" s="1"/>
  <c r="BL106" i="1" s="1"/>
  <c r="AX107" i="1"/>
  <c r="BB107" i="1" s="1"/>
  <c r="BD107" i="1" s="1"/>
  <c r="BG108" i="1"/>
  <c r="BH108" i="1" s="1"/>
  <c r="BL108" i="1" s="1"/>
  <c r="AX109" i="1"/>
  <c r="BB109" i="1" s="1"/>
  <c r="BD109" i="1" s="1"/>
  <c r="BG110" i="1"/>
  <c r="BH110" i="1" s="1"/>
  <c r="BL110" i="1" s="1"/>
  <c r="AX111" i="1"/>
  <c r="BB111" i="1" s="1"/>
  <c r="BD111" i="1" s="1"/>
  <c r="BG117" i="1"/>
  <c r="AN134" i="1"/>
  <c r="AS134" i="1" s="1"/>
  <c r="BA134" i="1" s="1"/>
  <c r="AI134" i="1"/>
  <c r="AW134" i="1" s="1"/>
  <c r="BG134" i="1" s="1"/>
  <c r="BH134" i="1" s="1"/>
  <c r="BL134" i="1" s="1"/>
  <c r="BN134" i="1" s="1"/>
  <c r="BP134" i="1" s="1"/>
  <c r="BK134" i="1" s="1"/>
  <c r="AN153" i="1"/>
  <c r="AS153" i="1" s="1"/>
  <c r="AI153" i="1"/>
  <c r="AW153" i="1" s="1"/>
  <c r="BG153" i="1" s="1"/>
  <c r="BH153" i="1" s="1"/>
  <c r="BL153" i="1" s="1"/>
  <c r="BK153" i="1" s="1"/>
  <c r="AN160" i="1"/>
  <c r="AS160" i="1" s="1"/>
  <c r="BA160" i="1" s="1"/>
  <c r="AI160" i="1"/>
  <c r="AW160" i="1" s="1"/>
  <c r="AN171" i="1"/>
  <c r="AS171" i="1" s="1"/>
  <c r="BA171" i="1" s="1"/>
  <c r="AI171" i="1"/>
  <c r="AW171" i="1" s="1"/>
  <c r="AX175" i="1"/>
  <c r="BB175" i="1" s="1"/>
  <c r="BD175" i="1" s="1"/>
  <c r="BJ175" i="1"/>
  <c r="BN175" i="1" s="1"/>
  <c r="BP175" i="1" s="1"/>
  <c r="BK175" i="1" s="1"/>
  <c r="AX190" i="1"/>
  <c r="BB190" i="1" s="1"/>
  <c r="BD190" i="1" s="1"/>
  <c r="AF191" i="1"/>
  <c r="AO192" i="1"/>
  <c r="AT192" i="1" s="1"/>
  <c r="BG198" i="1"/>
  <c r="BH198" i="1" s="1"/>
  <c r="BL198" i="1" s="1"/>
  <c r="BI198" i="1"/>
  <c r="BE198" i="1" s="1"/>
  <c r="BF198" i="1" s="1"/>
  <c r="AV198" i="1"/>
  <c r="BJ198" i="1" s="1"/>
  <c r="BG207" i="1"/>
  <c r="BH207" i="1" s="1"/>
  <c r="BL207" i="1" s="1"/>
  <c r="P215" i="1"/>
  <c r="P11" i="1" s="1"/>
  <c r="AF220" i="1"/>
  <c r="AN220" i="1"/>
  <c r="AS220" i="1" s="1"/>
  <c r="BA220" i="1" s="1"/>
  <c r="AX224" i="1"/>
  <c r="BB224" i="1" s="1"/>
  <c r="BD224" i="1" s="1"/>
  <c r="BJ224" i="1"/>
  <c r="BN224" i="1" s="1"/>
  <c r="BP224" i="1" s="1"/>
  <c r="BK224" i="1" s="1"/>
  <c r="BM229" i="1"/>
  <c r="AN231" i="1"/>
  <c r="AS231" i="1" s="1"/>
  <c r="BA231" i="1" s="1"/>
  <c r="AI231" i="1"/>
  <c r="AW231" i="1" s="1"/>
  <c r="BG239" i="1"/>
  <c r="BH239" i="1" s="1"/>
  <c r="BL239" i="1" s="1"/>
  <c r="BN239" i="1" s="1"/>
  <c r="BP239" i="1" s="1"/>
  <c r="BK239" i="1" s="1"/>
  <c r="BN241" i="1"/>
  <c r="BP241" i="1" s="1"/>
  <c r="BJ246" i="1"/>
  <c r="AX246" i="1"/>
  <c r="BB246" i="1" s="1"/>
  <c r="BD246" i="1" s="1"/>
  <c r="BJ251" i="1"/>
  <c r="BN251" i="1" s="1"/>
  <c r="BP251" i="1" s="1"/>
  <c r="BK251" i="1" s="1"/>
  <c r="AX251" i="1"/>
  <c r="BA251" i="1" s="1"/>
  <c r="BN260" i="1"/>
  <c r="BP260" i="1" s="1"/>
  <c r="BG263" i="1"/>
  <c r="BH263" i="1" s="1"/>
  <c r="BL263" i="1" s="1"/>
  <c r="BN264" i="1"/>
  <c r="BP264" i="1" s="1"/>
  <c r="BK264" i="1" s="1"/>
  <c r="AL305" i="1"/>
  <c r="AL304" i="1" s="1"/>
  <c r="AX307" i="1"/>
  <c r="AV305" i="1"/>
  <c r="AN308" i="1"/>
  <c r="AN305" i="1" s="1"/>
  <c r="AI308" i="1"/>
  <c r="AW308" i="1" s="1"/>
  <c r="BG308" i="1" s="1"/>
  <c r="BE309" i="1"/>
  <c r="AX314" i="1"/>
  <c r="BB314" i="1" s="1"/>
  <c r="AV312" i="1"/>
  <c r="BJ314" i="1"/>
  <c r="AN333" i="1"/>
  <c r="AS333" i="1" s="1"/>
  <c r="AI333" i="1"/>
  <c r="AX333" i="1" s="1"/>
  <c r="BB333" i="1" s="1"/>
  <c r="BD333" i="1" s="1"/>
  <c r="AI343" i="1"/>
  <c r="AH342" i="1"/>
  <c r="AH341" i="1"/>
  <c r="BM343" i="1"/>
  <c r="AY342" i="1"/>
  <c r="BM342" i="1" s="1"/>
  <c r="AY341" i="1"/>
  <c r="BM341" i="1" s="1"/>
  <c r="BI345" i="1"/>
  <c r="AU342" i="1"/>
  <c r="AU341" i="1"/>
  <c r="BJ347" i="1"/>
  <c r="BN347" i="1" s="1"/>
  <c r="BP347" i="1" s="1"/>
  <c r="BK347" i="1" s="1"/>
  <c r="AV342" i="1"/>
  <c r="BB350" i="1"/>
  <c r="BB349" i="1" s="1"/>
  <c r="AX349" i="1"/>
  <c r="AV397" i="1"/>
  <c r="AU445" i="1"/>
  <c r="AU437" i="1" s="1"/>
  <c r="AX446" i="1"/>
  <c r="BB446" i="1" s="1"/>
  <c r="AV445" i="1"/>
  <c r="AV437" i="1" s="1"/>
  <c r="BF445" i="1"/>
  <c r="BF437" i="1" s="1"/>
  <c r="AS437" i="1"/>
  <c r="BG448" i="1"/>
  <c r="BH448" i="1" s="1"/>
  <c r="BL448" i="1" s="1"/>
  <c r="AW445" i="1"/>
  <c r="AW437" i="1" s="1"/>
  <c r="BM445" i="1"/>
  <c r="BM437" i="1" s="1"/>
  <c r="BE500" i="1"/>
  <c r="BE493" i="1" s="1"/>
  <c r="AU493" i="1"/>
  <c r="BG500" i="1"/>
  <c r="AW493" i="1"/>
  <c r="BJ493" i="1"/>
  <c r="AX208" i="1"/>
  <c r="BB208" i="1" s="1"/>
  <c r="BD208" i="1" s="1"/>
  <c r="BJ209" i="1"/>
  <c r="BI212" i="1"/>
  <c r="AV212" i="1"/>
  <c r="AX212" i="1" s="1"/>
  <c r="BB212" i="1" s="1"/>
  <c r="BD212" i="1" s="1"/>
  <c r="BJ217" i="1"/>
  <c r="BN217" i="1" s="1"/>
  <c r="BP217" i="1" s="1"/>
  <c r="BK217" i="1" s="1"/>
  <c r="W218" i="1"/>
  <c r="AO218" i="1" s="1"/>
  <c r="AT218" i="1" s="1"/>
  <c r="BJ222" i="1"/>
  <c r="BJ257" i="1"/>
  <c r="BN257" i="1" s="1"/>
  <c r="BP257" i="1" s="1"/>
  <c r="BK257" i="1" s="1"/>
  <c r="AX257" i="1"/>
  <c r="BB257" i="1" s="1"/>
  <c r="BD257" i="1" s="1"/>
  <c r="BJ258" i="1"/>
  <c r="BN258" i="1" s="1"/>
  <c r="BP258" i="1" s="1"/>
  <c r="AX258" i="1"/>
  <c r="BB258" i="1" s="1"/>
  <c r="BD258" i="1" s="1"/>
  <c r="BJ263" i="1"/>
  <c r="AX263" i="1"/>
  <c r="BA263" i="1" s="1"/>
  <c r="BL280" i="1"/>
  <c r="BN280" i="1" s="1"/>
  <c r="BH279" i="1"/>
  <c r="BM305" i="1"/>
  <c r="AY304" i="1"/>
  <c r="AX375" i="1"/>
  <c r="BB375" i="1" s="1"/>
  <c r="AV374" i="1"/>
  <c r="AN389" i="1"/>
  <c r="BI384" i="1"/>
  <c r="BF392" i="1"/>
  <c r="BF384" i="1" s="1"/>
  <c r="BE384" i="1"/>
  <c r="AH393" i="1"/>
  <c r="AH384" i="1" s="1"/>
  <c r="AB384" i="1"/>
  <c r="BL399" i="1"/>
  <c r="BN399" i="1" s="1"/>
  <c r="BH398" i="1"/>
  <c r="BM401" i="1"/>
  <c r="BG401" i="1"/>
  <c r="BH401" i="1" s="1"/>
  <c r="BL401" i="1" s="1"/>
  <c r="BN401" i="1" s="1"/>
  <c r="BP401" i="1" s="1"/>
  <c r="AY397" i="1"/>
  <c r="BL421" i="1"/>
  <c r="BH417" i="1"/>
  <c r="BG63" i="1"/>
  <c r="BH63" i="1" s="1"/>
  <c r="BL63" i="1" s="1"/>
  <c r="BN63" i="1" s="1"/>
  <c r="AO65" i="1"/>
  <c r="AT65" i="1" s="1"/>
  <c r="AN71" i="1"/>
  <c r="AS71" i="1" s="1"/>
  <c r="BA71" i="1" s="1"/>
  <c r="W72" i="1"/>
  <c r="AO72" i="1" s="1"/>
  <c r="AT72" i="1" s="1"/>
  <c r="AN73" i="1"/>
  <c r="AS73" i="1" s="1"/>
  <c r="BA73" i="1" s="1"/>
  <c r="AX73" i="1"/>
  <c r="BB73" i="1" s="1"/>
  <c r="BD73" i="1" s="1"/>
  <c r="AN84" i="1"/>
  <c r="AS84" i="1" s="1"/>
  <c r="AO90" i="1"/>
  <c r="AT90" i="1" s="1"/>
  <c r="AN90" i="1"/>
  <c r="AS90" i="1" s="1"/>
  <c r="AF91" i="1"/>
  <c r="AO96" i="1"/>
  <c r="AT96" i="1" s="1"/>
  <c r="AX96" i="1"/>
  <c r="AZ96" i="1" s="1"/>
  <c r="BJ96" i="1"/>
  <c r="W97" i="1"/>
  <c r="AO97" i="1" s="1"/>
  <c r="AT97" i="1" s="1"/>
  <c r="AN98" i="1"/>
  <c r="AS98" i="1" s="1"/>
  <c r="AN101" i="1"/>
  <c r="AS101" i="1" s="1"/>
  <c r="BA101" i="1" s="1"/>
  <c r="AF101" i="1"/>
  <c r="AO105" i="1"/>
  <c r="AT105" i="1" s="1"/>
  <c r="AO106" i="1"/>
  <c r="AT106" i="1" s="1"/>
  <c r="AX106" i="1"/>
  <c r="BB106" i="1" s="1"/>
  <c r="BD106" i="1" s="1"/>
  <c r="AO108" i="1"/>
  <c r="AT108" i="1" s="1"/>
  <c r="AX108" i="1"/>
  <c r="BB108" i="1" s="1"/>
  <c r="BD108" i="1" s="1"/>
  <c r="AO110" i="1"/>
  <c r="AT110" i="1" s="1"/>
  <c r="AX110" i="1"/>
  <c r="BB110" i="1" s="1"/>
  <c r="BD110" i="1" s="1"/>
  <c r="BB115" i="1"/>
  <c r="BD115" i="1" s="1"/>
  <c r="BH117" i="1"/>
  <c r="BL117" i="1" s="1"/>
  <c r="AN123" i="1"/>
  <c r="AS123" i="1" s="1"/>
  <c r="AN129" i="1"/>
  <c r="AS129" i="1" s="1"/>
  <c r="AN130" i="1"/>
  <c r="AS130" i="1" s="1"/>
  <c r="W131" i="1"/>
  <c r="AO131" i="1" s="1"/>
  <c r="AT131" i="1" s="1"/>
  <c r="BB132" i="1"/>
  <c r="BD132" i="1" s="1"/>
  <c r="BG136" i="1"/>
  <c r="BH136" i="1" s="1"/>
  <c r="BL136" i="1" s="1"/>
  <c r="W146" i="1"/>
  <c r="X146" i="1" s="1"/>
  <c r="Y146" i="1" s="1"/>
  <c r="AO151" i="1"/>
  <c r="AT151" i="1" s="1"/>
  <c r="AO155" i="1"/>
  <c r="AT155" i="1" s="1"/>
  <c r="AF159" i="1"/>
  <c r="AX169" i="1"/>
  <c r="BB169" i="1" s="1"/>
  <c r="BD169" i="1" s="1"/>
  <c r="AO175" i="1"/>
  <c r="AT175" i="1" s="1"/>
  <c r="AN175" i="1"/>
  <c r="AS175" i="1" s="1"/>
  <c r="BN186" i="1"/>
  <c r="BP186" i="1" s="1"/>
  <c r="BK186" i="1" s="1"/>
  <c r="AF189" i="1"/>
  <c r="AO191" i="1"/>
  <c r="AT191" i="1" s="1"/>
  <c r="AF192" i="1"/>
  <c r="AN197" i="1"/>
  <c r="AS197" i="1" s="1"/>
  <c r="BN197" i="1"/>
  <c r="BP197" i="1" s="1"/>
  <c r="BK197" i="1" s="1"/>
  <c r="AO202" i="1"/>
  <c r="AT202" i="1" s="1"/>
  <c r="AX202" i="1"/>
  <c r="BB202" i="1" s="1"/>
  <c r="BD202" i="1" s="1"/>
  <c r="BG203" i="1"/>
  <c r="BH203" i="1" s="1"/>
  <c r="BL203" i="1" s="1"/>
  <c r="BN203" i="1" s="1"/>
  <c r="BP203" i="1" s="1"/>
  <c r="BK203" i="1" s="1"/>
  <c r="BN205" i="1"/>
  <c r="BP205" i="1" s="1"/>
  <c r="BK205" i="1" s="1"/>
  <c r="BG206" i="1"/>
  <c r="BH206" i="1" s="1"/>
  <c r="BL206" i="1" s="1"/>
  <c r="BK206" i="1" s="1"/>
  <c r="AN207" i="1"/>
  <c r="AS207" i="1" s="1"/>
  <c r="AX207" i="1"/>
  <c r="BB207" i="1" s="1"/>
  <c r="BD207" i="1" s="1"/>
  <c r="AO208" i="1"/>
  <c r="AT208" i="1" s="1"/>
  <c r="BG213" i="1"/>
  <c r="BH213" i="1" s="1"/>
  <c r="BL213" i="1" s="1"/>
  <c r="Q215" i="1"/>
  <c r="BN220" i="1"/>
  <c r="BP220" i="1" s="1"/>
  <c r="BG222" i="1"/>
  <c r="BH222" i="1" s="1"/>
  <c r="BL222" i="1" s="1"/>
  <c r="AF224" i="1"/>
  <c r="AO225" i="1"/>
  <c r="AT225" i="1" s="1"/>
  <c r="AO226" i="1"/>
  <c r="AT226" i="1" s="1"/>
  <c r="AX226" i="1"/>
  <c r="BB226" i="1" s="1"/>
  <c r="BD226" i="1" s="1"/>
  <c r="BJ226" i="1"/>
  <c r="BN226" i="1" s="1"/>
  <c r="BP226" i="1" s="1"/>
  <c r="BK226" i="1" s="1"/>
  <c r="BB229" i="1"/>
  <c r="BD229" i="1" s="1"/>
  <c r="BN230" i="1"/>
  <c r="BP230" i="1" s="1"/>
  <c r="BK230" i="1" s="1"/>
  <c r="BN234" i="1"/>
  <c r="BP234" i="1" s="1"/>
  <c r="BK234" i="1" s="1"/>
  <c r="BN237" i="1"/>
  <c r="BN238" i="1"/>
  <c r="BN252" i="1"/>
  <c r="BR252" i="1" s="1"/>
  <c r="BN253" i="1"/>
  <c r="BP253" i="1" s="1"/>
  <c r="BN262" i="1"/>
  <c r="BP262" i="1" s="1"/>
  <c r="BK262" i="1" s="1"/>
  <c r="BN265" i="1"/>
  <c r="BP265" i="1" s="1"/>
  <c r="BK265" i="1" s="1"/>
  <c r="AN321" i="1"/>
  <c r="AS321" i="1" s="1"/>
  <c r="AI321" i="1"/>
  <c r="AW321" i="1" s="1"/>
  <c r="BG321" i="1" s="1"/>
  <c r="BH321" i="1" s="1"/>
  <c r="BL321" i="1" s="1"/>
  <c r="AN328" i="1"/>
  <c r="AS328" i="1" s="1"/>
  <c r="AI328" i="1"/>
  <c r="AO328" i="1" s="1"/>
  <c r="AT328" i="1" s="1"/>
  <c r="AX328" i="1" s="1"/>
  <c r="BB328" i="1" s="1"/>
  <c r="BD328" i="1" s="1"/>
  <c r="AN334" i="1"/>
  <c r="AS334" i="1" s="1"/>
  <c r="AI334" i="1"/>
  <c r="AX334" i="1" s="1"/>
  <c r="BB334" i="1" s="1"/>
  <c r="BD334" i="1" s="1"/>
  <c r="BM355" i="1"/>
  <c r="BM354" i="1" s="1"/>
  <c r="G383" i="1"/>
  <c r="I383" i="1"/>
  <c r="K383" i="1"/>
  <c r="O383" i="1"/>
  <c r="Q383" i="1"/>
  <c r="S383" i="1"/>
  <c r="U383" i="1"/>
  <c r="W383" i="1"/>
  <c r="BQ383" i="1"/>
  <c r="AB406" i="1"/>
  <c r="AC397" i="1"/>
  <c r="AC383" i="1" s="1"/>
  <c r="BI408" i="1"/>
  <c r="BI397" i="1" s="1"/>
  <c r="AU397" i="1"/>
  <c r="AU383" i="1" s="1"/>
  <c r="BH487" i="1"/>
  <c r="BG479" i="1"/>
  <c r="BG478" i="1" s="1"/>
  <c r="BB329" i="1"/>
  <c r="BD329" i="1" s="1"/>
  <c r="BB330" i="1"/>
  <c r="BD330" i="1" s="1"/>
  <c r="BH349" i="1"/>
  <c r="BN351" i="1"/>
  <c r="BN361" i="1"/>
  <c r="BR361" i="1" s="1"/>
  <c r="BE375" i="1"/>
  <c r="BE374" i="1" s="1"/>
  <c r="BE354" i="1" s="1"/>
  <c r="BM384" i="1"/>
  <c r="BN408" i="1"/>
  <c r="BP408" i="1" s="1"/>
  <c r="BK408" i="1" s="1"/>
  <c r="BG409" i="1"/>
  <c r="BH409" i="1" s="1"/>
  <c r="BL409" i="1" s="1"/>
  <c r="BN409" i="1" s="1"/>
  <c r="BP409" i="1" s="1"/>
  <c r="BK409" i="1" s="1"/>
  <c r="BI445" i="1"/>
  <c r="BN450" i="1"/>
  <c r="BN454" i="1"/>
  <c r="BR454" i="1" s="1"/>
  <c r="BN455" i="1"/>
  <c r="BP455" i="1" s="1"/>
  <c r="BK455" i="1" s="1"/>
  <c r="BN456" i="1"/>
  <c r="BP456" i="1" s="1"/>
  <c r="BN457" i="1"/>
  <c r="BP457" i="1" s="1"/>
  <c r="BN458" i="1"/>
  <c r="BP458" i="1" s="1"/>
  <c r="BN460" i="1"/>
  <c r="BR460" i="1" s="1"/>
  <c r="BN468" i="1"/>
  <c r="BP468" i="1" s="1"/>
  <c r="BR478" i="1"/>
  <c r="AF485" i="1"/>
  <c r="V479" i="1"/>
  <c r="V478" i="1" s="1"/>
  <c r="AN485" i="1"/>
  <c r="AW479" i="1"/>
  <c r="AW478" i="1" s="1"/>
  <c r="BJ479" i="1"/>
  <c r="BJ478" i="1" s="1"/>
  <c r="BD479" i="1"/>
  <c r="BD478" i="1" s="1"/>
  <c r="BN495" i="1"/>
  <c r="BP495" i="1" s="1"/>
  <c r="BK495" i="1" s="1"/>
  <c r="BN496" i="1"/>
  <c r="BP496" i="1" s="1"/>
  <c r="BK496" i="1" s="1"/>
  <c r="BN501" i="1"/>
  <c r="BP501" i="1" s="1"/>
  <c r="BK501" i="1" s="1"/>
  <c r="BN25" i="1"/>
  <c r="AX13" i="1"/>
  <c r="AO14" i="1"/>
  <c r="AT14" i="1" s="1"/>
  <c r="BI12" i="1"/>
  <c r="AO17" i="1"/>
  <c r="AT17" i="1" s="1"/>
  <c r="BG18" i="1"/>
  <c r="BH18" i="1"/>
  <c r="BL18" i="1" s="1"/>
  <c r="BN22" i="1"/>
  <c r="BA31" i="1"/>
  <c r="BN44" i="1"/>
  <c r="BP44" i="1" s="1"/>
  <c r="BK44" i="1" s="1"/>
  <c r="BB48" i="1"/>
  <c r="BD48" i="1" s="1"/>
  <c r="BN50" i="1"/>
  <c r="BN58" i="1"/>
  <c r="BP58" i="1" s="1"/>
  <c r="BK58" i="1" s="1"/>
  <c r="U12" i="1"/>
  <c r="U11" i="1" s="1"/>
  <c r="BN64" i="1"/>
  <c r="BN65" i="1"/>
  <c r="BP65" i="1" s="1"/>
  <c r="BK65" i="1" s="1"/>
  <c r="BK70" i="1"/>
  <c r="BN71" i="1"/>
  <c r="BP71" i="1" s="1"/>
  <c r="BK71" i="1" s="1"/>
  <c r="BN74" i="1"/>
  <c r="BP74" i="1" s="1"/>
  <c r="BK74" i="1" s="1"/>
  <c r="BK76" i="1"/>
  <c r="BN85" i="1"/>
  <c r="BP85" i="1" s="1"/>
  <c r="BH91" i="1"/>
  <c r="BL91" i="1" s="1"/>
  <c r="BG91" i="1"/>
  <c r="BN91" i="1"/>
  <c r="BG97" i="1"/>
  <c r="BH97" i="1"/>
  <c r="BL97" i="1" s="1"/>
  <c r="AT13" i="1"/>
  <c r="A211" i="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S14" i="1"/>
  <c r="H14" i="1"/>
  <c r="H12" i="1" s="1"/>
  <c r="H11" i="1" s="1"/>
  <c r="BP16" i="1"/>
  <c r="BK16" i="1" s="1"/>
  <c r="BR16" i="1"/>
  <c r="AX17" i="1"/>
  <c r="AW17" i="1"/>
  <c r="BG40" i="1"/>
  <c r="BH40" i="1"/>
  <c r="BL40" i="1" s="1"/>
  <c r="AY12" i="1"/>
  <c r="BM48" i="1"/>
  <c r="BG48" i="1"/>
  <c r="BH48" i="1" s="1"/>
  <c r="BL48" i="1" s="1"/>
  <c r="BN48" i="1" s="1"/>
  <c r="BR61" i="1"/>
  <c r="BP61" i="1"/>
  <c r="BK61" i="1" s="1"/>
  <c r="BR67" i="1"/>
  <c r="BP67" i="1"/>
  <c r="BK67" i="1" s="1"/>
  <c r="BN69" i="1"/>
  <c r="BP69" i="1" s="1"/>
  <c r="BK69" i="1" s="1"/>
  <c r="BK72" i="1"/>
  <c r="AN85" i="1"/>
  <c r="AS85" i="1" s="1"/>
  <c r="BA85" i="1" s="1"/>
  <c r="AF85" i="1"/>
  <c r="V12" i="1"/>
  <c r="V11" i="1" s="1"/>
  <c r="BK85" i="1"/>
  <c r="BG93" i="1"/>
  <c r="BH96" i="1"/>
  <c r="BL96" i="1" s="1"/>
  <c r="BG96" i="1"/>
  <c r="AH12" i="1"/>
  <c r="AF13" i="1"/>
  <c r="BG13" i="1"/>
  <c r="AF14" i="1"/>
  <c r="BG14" i="1"/>
  <c r="BJ15" i="1"/>
  <c r="AX16" i="1"/>
  <c r="BB16" i="1" s="1"/>
  <c r="BD16" i="1" s="1"/>
  <c r="AF17" i="1"/>
  <c r="AX18" i="1"/>
  <c r="BB18" i="1" s="1"/>
  <c r="BD18" i="1" s="1"/>
  <c r="AO19" i="1"/>
  <c r="AT19" i="1" s="1"/>
  <c r="BJ19" i="1"/>
  <c r="BN19" i="1" s="1"/>
  <c r="BP19" i="1" s="1"/>
  <c r="BK19" i="1" s="1"/>
  <c r="AI20" i="1"/>
  <c r="AX20" i="1" s="1"/>
  <c r="BB20" i="1" s="1"/>
  <c r="BD20" i="1" s="1"/>
  <c r="AI21" i="1"/>
  <c r="AX21" i="1" s="1"/>
  <c r="BB21" i="1" s="1"/>
  <c r="BD21" i="1" s="1"/>
  <c r="AI23" i="1"/>
  <c r="BJ23" i="1"/>
  <c r="BJ24" i="1"/>
  <c r="BG26" i="1"/>
  <c r="BH26" i="1" s="1"/>
  <c r="BL26" i="1" s="1"/>
  <c r="BN26" i="1" s="1"/>
  <c r="BM26" i="1"/>
  <c r="AX27" i="1"/>
  <c r="BB27" i="1" s="1"/>
  <c r="BD27" i="1" s="1"/>
  <c r="BJ28" i="1"/>
  <c r="AI30" i="1"/>
  <c r="BJ30" i="1"/>
  <c r="Y31" i="1"/>
  <c r="AI31" i="1"/>
  <c r="AX31" i="1" s="1"/>
  <c r="BB31" i="1" s="1"/>
  <c r="BD31" i="1" s="1"/>
  <c r="AO32" i="1"/>
  <c r="AT32" i="1" s="1"/>
  <c r="AX32" i="1"/>
  <c r="BB32" i="1" s="1"/>
  <c r="BD32" i="1" s="1"/>
  <c r="BA32" i="1"/>
  <c r="AI34" i="1"/>
  <c r="BJ34" i="1"/>
  <c r="AI35" i="1"/>
  <c r="BJ35" i="1"/>
  <c r="AF38" i="1"/>
  <c r="BJ38" i="1"/>
  <c r="BN38" i="1" s="1"/>
  <c r="Y39" i="1"/>
  <c r="AI39" i="1"/>
  <c r="AX39" i="1" s="1"/>
  <c r="BB39" i="1" s="1"/>
  <c r="BD39" i="1" s="1"/>
  <c r="AX40" i="1"/>
  <c r="BB40" i="1" s="1"/>
  <c r="BD40" i="1" s="1"/>
  <c r="BJ41" i="1"/>
  <c r="BN41" i="1" s="1"/>
  <c r="BP41" i="1" s="1"/>
  <c r="BK41" i="1" s="1"/>
  <c r="BJ42" i="1"/>
  <c r="BN42" i="1" s="1"/>
  <c r="AX43" i="1"/>
  <c r="BA43" i="1" s="1"/>
  <c r="BJ49" i="1"/>
  <c r="BN49" i="1" s="1"/>
  <c r="AX50" i="1"/>
  <c r="BB50" i="1" s="1"/>
  <c r="BD50" i="1" s="1"/>
  <c r="BJ51" i="1"/>
  <c r="AI57" i="1"/>
  <c r="X58" i="1"/>
  <c r="AX58" i="1"/>
  <c r="BB58" i="1" s="1"/>
  <c r="BD58" i="1" s="1"/>
  <c r="BJ59" i="1"/>
  <c r="BJ62" i="1"/>
  <c r="BN62" i="1" s="1"/>
  <c r="BP62" i="1" s="1"/>
  <c r="BK62" i="1" s="1"/>
  <c r="AX63" i="1"/>
  <c r="BB63" i="1" s="1"/>
  <c r="BD63" i="1" s="1"/>
  <c r="S64" i="1"/>
  <c r="S12" i="1" s="1"/>
  <c r="S11" i="1" s="1"/>
  <c r="AX64" i="1"/>
  <c r="BB64" i="1" s="1"/>
  <c r="BD64" i="1" s="1"/>
  <c r="AX71" i="1"/>
  <c r="BB71" i="1" s="1"/>
  <c r="BD71" i="1" s="1"/>
  <c r="BJ73" i="1"/>
  <c r="AX74" i="1"/>
  <c r="BB74" i="1" s="1"/>
  <c r="BD74" i="1" s="1"/>
  <c r="AI75" i="1"/>
  <c r="AX75" i="1" s="1"/>
  <c r="BB75" i="1" s="1"/>
  <c r="BD75" i="1" s="1"/>
  <c r="AX76" i="1"/>
  <c r="BT76" i="1"/>
  <c r="BJ79" i="1"/>
  <c r="AV84" i="1"/>
  <c r="BE84" i="1"/>
  <c r="BF84" i="1" s="1"/>
  <c r="AX85" i="1"/>
  <c r="BB85" i="1" s="1"/>
  <c r="BD85" i="1" s="1"/>
  <c r="AI86" i="1"/>
  <c r="AX86" i="1" s="1"/>
  <c r="BB86" i="1" s="1"/>
  <c r="BD86" i="1" s="1"/>
  <c r="BJ86" i="1"/>
  <c r="AI88" i="1"/>
  <c r="AO88" i="1" s="1"/>
  <c r="AI89" i="1"/>
  <c r="AO89" i="1" s="1"/>
  <c r="AX90" i="1"/>
  <c r="AX91" i="1"/>
  <c r="BB91" i="1" s="1"/>
  <c r="BD91" i="1" s="1"/>
  <c r="AI92" i="1"/>
  <c r="AX92" i="1" s="1"/>
  <c r="BB92" i="1" s="1"/>
  <c r="BD92" i="1" s="1"/>
  <c r="BE93" i="1"/>
  <c r="BF93" i="1" s="1"/>
  <c r="BE94" i="1"/>
  <c r="BF94" i="1" s="1"/>
  <c r="AI95" i="1"/>
  <c r="BJ95" i="1"/>
  <c r="AF97" i="1"/>
  <c r="AX97" i="1"/>
  <c r="BB97" i="1" s="1"/>
  <c r="BD97" i="1" s="1"/>
  <c r="AF98" i="1"/>
  <c r="BG98" i="1"/>
  <c r="BH98" i="1"/>
  <c r="BL98" i="1" s="1"/>
  <c r="AX98" i="1"/>
  <c r="BB98" i="1" s="1"/>
  <c r="BD98" i="1" s="1"/>
  <c r="BJ99" i="1"/>
  <c r="BH101" i="1"/>
  <c r="BL101" i="1" s="1"/>
  <c r="BN101" i="1" s="1"/>
  <c r="BP101" i="1" s="1"/>
  <c r="BG101" i="1"/>
  <c r="AW102" i="1"/>
  <c r="BG102" i="1" s="1"/>
  <c r="BH102" i="1" s="1"/>
  <c r="BL102" i="1" s="1"/>
  <c r="AO102" i="1"/>
  <c r="AT102" i="1" s="1"/>
  <c r="BN102" i="1"/>
  <c r="BP102" i="1" s="1"/>
  <c r="AW104" i="1"/>
  <c r="BG104" i="1" s="1"/>
  <c r="BH104" i="1" s="1"/>
  <c r="BL104" i="1" s="1"/>
  <c r="BN104" i="1" s="1"/>
  <c r="AO104" i="1"/>
  <c r="AT104" i="1" s="1"/>
  <c r="BH113" i="1"/>
  <c r="BL113" i="1" s="1"/>
  <c r="BN113" i="1" s="1"/>
  <c r="BG113" i="1"/>
  <c r="AO114" i="1"/>
  <c r="AT114" i="1" s="1"/>
  <c r="AX116" i="1"/>
  <c r="BB116" i="1" s="1"/>
  <c r="BD116" i="1" s="1"/>
  <c r="AW116" i="1"/>
  <c r="BN120" i="1"/>
  <c r="BP120" i="1" s="1"/>
  <c r="BK120" i="1" s="1"/>
  <c r="BK121" i="1"/>
  <c r="AX123" i="1"/>
  <c r="BB123" i="1" s="1"/>
  <c r="BD123" i="1" s="1"/>
  <c r="BN129" i="1"/>
  <c r="BP129" i="1" s="1"/>
  <c r="BK129" i="1" s="1"/>
  <c r="BN131" i="1"/>
  <c r="BN143" i="1"/>
  <c r="BK146" i="1"/>
  <c r="AX150" i="1"/>
  <c r="BB150" i="1" s="1"/>
  <c r="BD150" i="1" s="1"/>
  <c r="BN160" i="1"/>
  <c r="BP160" i="1" s="1"/>
  <c r="BK160" i="1" s="1"/>
  <c r="AO162" i="1"/>
  <c r="AT162" i="1" s="1"/>
  <c r="BN162" i="1"/>
  <c r="BP162" i="1" s="1"/>
  <c r="BK162" i="1" s="1"/>
  <c r="AO163" i="1"/>
  <c r="AT163" i="1" s="1"/>
  <c r="AX163" i="1"/>
  <c r="BB163" i="1" s="1"/>
  <c r="BD163" i="1" s="1"/>
  <c r="AO164" i="1"/>
  <c r="AT164" i="1" s="1"/>
  <c r="AO165" i="1"/>
  <c r="AT165" i="1" s="1"/>
  <c r="AW165" i="1"/>
  <c r="AF44" i="1"/>
  <c r="AI52" i="1"/>
  <c r="AI53" i="1"/>
  <c r="AI54" i="1"/>
  <c r="AI55" i="1"/>
  <c r="AF56" i="1"/>
  <c r="AV56" i="1"/>
  <c r="BE56" i="1"/>
  <c r="AF58" i="1"/>
  <c r="AX60" i="1"/>
  <c r="BB60" i="1" s="1"/>
  <c r="BD60" i="1" s="1"/>
  <c r="AX61" i="1"/>
  <c r="BB61" i="1" s="1"/>
  <c r="BD61" i="1" s="1"/>
  <c r="AF62" i="1"/>
  <c r="AF64" i="1"/>
  <c r="AF65" i="1"/>
  <c r="AX65" i="1"/>
  <c r="BB65" i="1" s="1"/>
  <c r="BD65" i="1" s="1"/>
  <c r="AI66" i="1"/>
  <c r="AX67" i="1"/>
  <c r="BB67" i="1" s="1"/>
  <c r="BD67" i="1" s="1"/>
  <c r="AF68" i="1"/>
  <c r="AV68" i="1"/>
  <c r="BE68" i="1"/>
  <c r="BF68" i="1" s="1"/>
  <c r="AX70" i="1"/>
  <c r="BB70" i="1" s="1"/>
  <c r="BD70" i="1" s="1"/>
  <c r="AF71" i="1"/>
  <c r="AF72" i="1"/>
  <c r="AX72" i="1"/>
  <c r="BB72" i="1" s="1"/>
  <c r="BD72" i="1" s="1"/>
  <c r="AF73" i="1"/>
  <c r="AF90" i="1"/>
  <c r="AW103" i="1"/>
  <c r="BG103" i="1" s="1"/>
  <c r="BH103" i="1" s="1"/>
  <c r="BL103" i="1" s="1"/>
  <c r="AO103" i="1"/>
  <c r="AT103" i="1" s="1"/>
  <c r="BN103" i="1"/>
  <c r="BP103" i="1" s="1"/>
  <c r="AX114" i="1"/>
  <c r="AW114" i="1"/>
  <c r="BN115" i="1"/>
  <c r="BK135" i="1"/>
  <c r="BK138" i="1"/>
  <c r="BI149" i="1"/>
  <c r="BE149" i="1" s="1"/>
  <c r="BF149" i="1" s="1"/>
  <c r="AV149" i="1"/>
  <c r="BI161" i="1"/>
  <c r="BE161" i="1" s="1"/>
  <c r="BF161" i="1" s="1"/>
  <c r="AU164" i="1"/>
  <c r="Y164" i="1"/>
  <c r="AX165" i="1"/>
  <c r="BB165" i="1" s="1"/>
  <c r="BD165" i="1" s="1"/>
  <c r="BK171" i="1"/>
  <c r="AW176" i="1"/>
  <c r="BG176" i="1" s="1"/>
  <c r="BH176" i="1" s="1"/>
  <c r="BL176" i="1" s="1"/>
  <c r="BN176" i="1" s="1"/>
  <c r="BP176" i="1" s="1"/>
  <c r="AO176" i="1"/>
  <c r="AT176" i="1" s="1"/>
  <c r="BJ98" i="1"/>
  <c r="AI99" i="1"/>
  <c r="AX99" i="1" s="1"/>
  <c r="BB99" i="1" s="1"/>
  <c r="BD99" i="1" s="1"/>
  <c r="BH100" i="1"/>
  <c r="BL100" i="1" s="1"/>
  <c r="AX101" i="1"/>
  <c r="BB101" i="1" s="1"/>
  <c r="BD101" i="1" s="1"/>
  <c r="AX102" i="1"/>
  <c r="BB102" i="1" s="1"/>
  <c r="BD102" i="1" s="1"/>
  <c r="AX103" i="1"/>
  <c r="BB103" i="1" s="1"/>
  <c r="BD103" i="1" s="1"/>
  <c r="AX104" i="1"/>
  <c r="BB104" i="1" s="1"/>
  <c r="BD104" i="1" s="1"/>
  <c r="BJ105" i="1"/>
  <c r="BJ106" i="1"/>
  <c r="BJ107" i="1"/>
  <c r="BN107" i="1" s="1"/>
  <c r="BP107" i="1" s="1"/>
  <c r="BK107" i="1" s="1"/>
  <c r="BJ108" i="1"/>
  <c r="BJ109" i="1"/>
  <c r="BJ110" i="1"/>
  <c r="BJ111" i="1"/>
  <c r="BN111" i="1" s="1"/>
  <c r="BA112" i="1"/>
  <c r="AX113" i="1"/>
  <c r="BB113" i="1" s="1"/>
  <c r="BD113" i="1" s="1"/>
  <c r="AF114" i="1"/>
  <c r="BG115" i="1"/>
  <c r="AF116" i="1"/>
  <c r="BJ117" i="1"/>
  <c r="BN117" i="1" s="1"/>
  <c r="BP117" i="1" s="1"/>
  <c r="BK117" i="1" s="1"/>
  <c r="AI121" i="1"/>
  <c r="AX121" i="1" s="1"/>
  <c r="BB121" i="1" s="1"/>
  <c r="BD121" i="1" s="1"/>
  <c r="AF122" i="1"/>
  <c r="AF123" i="1"/>
  <c r="BJ123" i="1"/>
  <c r="BN123" i="1" s="1"/>
  <c r="BP123" i="1" s="1"/>
  <c r="BK123" i="1" s="1"/>
  <c r="AF124" i="1"/>
  <c r="BJ124" i="1"/>
  <c r="BN124" i="1" s="1"/>
  <c r="BP124" i="1" s="1"/>
  <c r="BK124" i="1" s="1"/>
  <c r="AI126" i="1"/>
  <c r="BJ126" i="1"/>
  <c r="AO127" i="1"/>
  <c r="AT127" i="1" s="1"/>
  <c r="AF128" i="1"/>
  <c r="AN128" i="1"/>
  <c r="AS128" i="1" s="1"/>
  <c r="BA128" i="1" s="1"/>
  <c r="AF129" i="1"/>
  <c r="AF130" i="1"/>
  <c r="AF131" i="1"/>
  <c r="AF132" i="1"/>
  <c r="BE132" i="1"/>
  <c r="BF132" i="1" s="1"/>
  <c r="BG132" i="1"/>
  <c r="BH132" i="1" s="1"/>
  <c r="BL132" i="1" s="1"/>
  <c r="BN132" i="1" s="1"/>
  <c r="BP132" i="1" s="1"/>
  <c r="AI133" i="1"/>
  <c r="AX133" i="1" s="1"/>
  <c r="BB133" i="1" s="1"/>
  <c r="BD133" i="1" s="1"/>
  <c r="AX135" i="1"/>
  <c r="BB135" i="1" s="1"/>
  <c r="BD135" i="1" s="1"/>
  <c r="BJ136" i="1"/>
  <c r="AX139" i="1"/>
  <c r="BB139" i="1" s="1"/>
  <c r="BD139" i="1" s="1"/>
  <c r="AF141" i="1"/>
  <c r="AX143" i="1"/>
  <c r="BB143" i="1" s="1"/>
  <c r="BD143" i="1" s="1"/>
  <c r="AX144" i="1"/>
  <c r="BB144" i="1" s="1"/>
  <c r="BD144" i="1" s="1"/>
  <c r="BG144" i="1"/>
  <c r="BH144" i="1" s="1"/>
  <c r="BL144" i="1" s="1"/>
  <c r="AX146" i="1"/>
  <c r="BB146" i="1" s="1"/>
  <c r="BD146" i="1" s="1"/>
  <c r="AI147" i="1"/>
  <c r="BJ147" i="1"/>
  <c r="BJ148" i="1"/>
  <c r="BN148" i="1" s="1"/>
  <c r="AI149" i="1"/>
  <c r="AW149" i="1" s="1"/>
  <c r="BG149" i="1" s="1"/>
  <c r="BH149" i="1" s="1"/>
  <c r="BL149" i="1" s="1"/>
  <c r="AN149" i="1"/>
  <c r="AS149" i="1" s="1"/>
  <c r="AF150" i="1"/>
  <c r="BJ150" i="1"/>
  <c r="BN150" i="1" s="1"/>
  <c r="AF152" i="1"/>
  <c r="BJ152" i="1"/>
  <c r="BN152" i="1" s="1"/>
  <c r="AX155" i="1"/>
  <c r="BB155" i="1" s="1"/>
  <c r="BD155" i="1" s="1"/>
  <c r="BG155" i="1"/>
  <c r="BH155" i="1" s="1"/>
  <c r="BB156" i="1"/>
  <c r="BD156" i="1" s="1"/>
  <c r="BG156" i="1"/>
  <c r="BH156" i="1" s="1"/>
  <c r="BL156" i="1" s="1"/>
  <c r="BN156" i="1" s="1"/>
  <c r="BP156" i="1" s="1"/>
  <c r="BE157" i="1"/>
  <c r="BF157" i="1" s="1"/>
  <c r="AI158" i="1"/>
  <c r="AO158" i="1" s="1"/>
  <c r="BJ159" i="1"/>
  <c r="BN159" i="1" s="1"/>
  <c r="BP159" i="1" s="1"/>
  <c r="BK159" i="1" s="1"/>
  <c r="X162" i="1"/>
  <c r="Y162" i="1" s="1"/>
  <c r="AX162" i="1"/>
  <c r="BB162" i="1" s="1"/>
  <c r="BD162" i="1" s="1"/>
  <c r="AF163" i="1"/>
  <c r="AN163" i="1"/>
  <c r="AS163" i="1" s="1"/>
  <c r="BA163" i="1" s="1"/>
  <c r="BJ163" i="1"/>
  <c r="BN163" i="1" s="1"/>
  <c r="BP163" i="1" s="1"/>
  <c r="BK163" i="1" s="1"/>
  <c r="AF164" i="1"/>
  <c r="AN164" i="1"/>
  <c r="AS164" i="1" s="1"/>
  <c r="BA164" i="1" s="1"/>
  <c r="AF165" i="1"/>
  <c r="BJ165" i="1"/>
  <c r="BN165" i="1" s="1"/>
  <c r="BP165" i="1" s="1"/>
  <c r="BK165" i="1" s="1"/>
  <c r="AI166" i="1"/>
  <c r="BJ166" i="1"/>
  <c r="AI167" i="1"/>
  <c r="AX167" i="1" s="1"/>
  <c r="BB167" i="1" s="1"/>
  <c r="BD167" i="1" s="1"/>
  <c r="BJ167" i="1"/>
  <c r="AI168" i="1"/>
  <c r="BJ168" i="1"/>
  <c r="BN168" i="1" s="1"/>
  <c r="BP168" i="1" s="1"/>
  <c r="BK168" i="1" s="1"/>
  <c r="AO169" i="1"/>
  <c r="AT169" i="1" s="1"/>
  <c r="AX170" i="1"/>
  <c r="BB170" i="1" s="1"/>
  <c r="BD170" i="1" s="1"/>
  <c r="AX171" i="1"/>
  <c r="BB171" i="1" s="1"/>
  <c r="BD171" i="1" s="1"/>
  <c r="BI174" i="1"/>
  <c r="BE174" i="1" s="1"/>
  <c r="BF174" i="1" s="1"/>
  <c r="AF175" i="1"/>
  <c r="AX176" i="1"/>
  <c r="BB176" i="1" s="1"/>
  <c r="BD176" i="1" s="1"/>
  <c r="BN179" i="1"/>
  <c r="BP179" i="1" s="1"/>
  <c r="BK179" i="1" s="1"/>
  <c r="AW182" i="1"/>
  <c r="BG182" i="1" s="1"/>
  <c r="BH182" i="1" s="1"/>
  <c r="BL182" i="1" s="1"/>
  <c r="BN182" i="1" s="1"/>
  <c r="BP182" i="1" s="1"/>
  <c r="AO182" i="1"/>
  <c r="AT182" i="1" s="1"/>
  <c r="AX182" i="1"/>
  <c r="BB182" i="1" s="1"/>
  <c r="BD182" i="1" s="1"/>
  <c r="BH183" i="1"/>
  <c r="BL183" i="1" s="1"/>
  <c r="BN183" i="1" s="1"/>
  <c r="BP183" i="1" s="1"/>
  <c r="BG183" i="1"/>
  <c r="BG192" i="1"/>
  <c r="BH192" i="1"/>
  <c r="BL192" i="1" s="1"/>
  <c r="BN192" i="1" s="1"/>
  <c r="BP192" i="1" s="1"/>
  <c r="BG193" i="1"/>
  <c r="BH193" i="1"/>
  <c r="BL193" i="1" s="1"/>
  <c r="BN193" i="1" s="1"/>
  <c r="BP193" i="1" s="1"/>
  <c r="AV199" i="1"/>
  <c r="BI199" i="1"/>
  <c r="BE199" i="1" s="1"/>
  <c r="BF199" i="1" s="1"/>
  <c r="BN206" i="1"/>
  <c r="AS216" i="1"/>
  <c r="BN218" i="1"/>
  <c r="BP218" i="1" s="1"/>
  <c r="BK218" i="1" s="1"/>
  <c r="AO220" i="1"/>
  <c r="AT220" i="1" s="1"/>
  <c r="W215" i="1"/>
  <c r="Y224" i="1"/>
  <c r="X215" i="1"/>
  <c r="BN229" i="1"/>
  <c r="BP229" i="1" s="1"/>
  <c r="BK229" i="1" s="1"/>
  <c r="BN240" i="1"/>
  <c r="BP240" i="1" s="1"/>
  <c r="BK240" i="1" s="1"/>
  <c r="AX243" i="1"/>
  <c r="BJ243" i="1"/>
  <c r="BN243" i="1" s="1"/>
  <c r="BP243" i="1" s="1"/>
  <c r="BK243" i="1" s="1"/>
  <c r="BK248" i="1"/>
  <c r="BP252" i="1"/>
  <c r="BK252" i="1" s="1"/>
  <c r="BK255" i="1"/>
  <c r="BK256" i="1"/>
  <c r="BK259" i="1"/>
  <c r="BK260" i="1"/>
  <c r="BK261" i="1"/>
  <c r="BB100" i="1"/>
  <c r="BD100" i="1" s="1"/>
  <c r="BG100" i="1"/>
  <c r="AI112" i="1"/>
  <c r="AX122" i="1"/>
  <c r="BE127" i="1"/>
  <c r="BF127" i="1" s="1"/>
  <c r="AX128" i="1"/>
  <c r="BB128" i="1" s="1"/>
  <c r="BD128" i="1" s="1"/>
  <c r="AX129" i="1"/>
  <c r="BB129" i="1" s="1"/>
  <c r="BD129" i="1" s="1"/>
  <c r="AX130" i="1"/>
  <c r="AX131" i="1"/>
  <c r="BB131" i="1" s="1"/>
  <c r="BD131" i="1" s="1"/>
  <c r="AX137" i="1"/>
  <c r="BB137" i="1" s="1"/>
  <c r="BD137" i="1" s="1"/>
  <c r="AX138" i="1"/>
  <c r="BB138" i="1" s="1"/>
  <c r="BD138" i="1" s="1"/>
  <c r="AX140" i="1"/>
  <c r="AX141" i="1"/>
  <c r="BB141" i="1" s="1"/>
  <c r="BD141" i="1" s="1"/>
  <c r="BG145" i="1"/>
  <c r="BH145" i="1" s="1"/>
  <c r="BL145" i="1" s="1"/>
  <c r="AF146" i="1"/>
  <c r="AF151" i="1"/>
  <c r="BE153" i="1"/>
  <c r="BF153" i="1" s="1"/>
  <c r="BE154" i="1"/>
  <c r="BF154" i="1" s="1"/>
  <c r="AX157" i="1"/>
  <c r="BB157" i="1" s="1"/>
  <c r="BD157" i="1" s="1"/>
  <c r="AF162" i="1"/>
  <c r="AI172" i="1"/>
  <c r="AI173" i="1"/>
  <c r="AF174" i="1"/>
  <c r="AV174" i="1"/>
  <c r="AW177" i="1"/>
  <c r="BG177" i="1" s="1"/>
  <c r="BH177" i="1" s="1"/>
  <c r="BL177" i="1" s="1"/>
  <c r="AO177" i="1"/>
  <c r="AT177" i="1" s="1"/>
  <c r="AX177" i="1"/>
  <c r="BB177" i="1" s="1"/>
  <c r="BD177" i="1" s="1"/>
  <c r="BA181" i="1"/>
  <c r="BN181" i="1"/>
  <c r="BP181" i="1" s="1"/>
  <c r="BK181" i="1" s="1"/>
  <c r="AO193" i="1"/>
  <c r="AT193" i="1" s="1"/>
  <c r="BN195" i="1"/>
  <c r="BP195" i="1" s="1"/>
  <c r="BK195" i="1" s="1"/>
  <c r="BN211" i="1"/>
  <c r="BP211" i="1" s="1"/>
  <c r="BK211" i="1" s="1"/>
  <c r="BN213" i="1"/>
  <c r="BP213" i="1" s="1"/>
  <c r="BK213" i="1" s="1"/>
  <c r="BI216" i="1"/>
  <c r="BE216" i="1" s="1"/>
  <c r="AV216" i="1"/>
  <c r="BK220" i="1"/>
  <c r="BN223" i="1"/>
  <c r="BP223" i="1" s="1"/>
  <c r="BK223" i="1" s="1"/>
  <c r="AU225" i="1"/>
  <c r="Y225" i="1"/>
  <c r="BN231" i="1"/>
  <c r="BP231" i="1" s="1"/>
  <c r="BK231" i="1" s="1"/>
  <c r="BK233" i="1"/>
  <c r="BN235" i="1"/>
  <c r="BP235" i="1" s="1"/>
  <c r="BK235" i="1" s="1"/>
  <c r="BJ242" i="1"/>
  <c r="BN242" i="1" s="1"/>
  <c r="BP242" i="1" s="1"/>
  <c r="BK242" i="1" s="1"/>
  <c r="AX242" i="1"/>
  <c r="BK244" i="1"/>
  <c r="BN244" i="1"/>
  <c r="BN246" i="1"/>
  <c r="BN247" i="1"/>
  <c r="BK250" i="1"/>
  <c r="BK253" i="1"/>
  <c r="BN254" i="1"/>
  <c r="BP254" i="1" s="1"/>
  <c r="BK254" i="1" s="1"/>
  <c r="BK258" i="1"/>
  <c r="AI178" i="1"/>
  <c r="AX178" i="1" s="1"/>
  <c r="BB178" i="1" s="1"/>
  <c r="BD178" i="1" s="1"/>
  <c r="AF179" i="1"/>
  <c r="AX179" i="1"/>
  <c r="BB179" i="1" s="1"/>
  <c r="BD179" i="1" s="1"/>
  <c r="AX180" i="1"/>
  <c r="BB180" i="1" s="1"/>
  <c r="BD180" i="1" s="1"/>
  <c r="Y181" i="1"/>
  <c r="AI181" i="1"/>
  <c r="AX181" i="1" s="1"/>
  <c r="BB181" i="1" s="1"/>
  <c r="BD181" i="1" s="1"/>
  <c r="AI185" i="1"/>
  <c r="BJ185" i="1"/>
  <c r="AF186" i="1"/>
  <c r="AX188" i="1"/>
  <c r="BB188" i="1" s="1"/>
  <c r="BD188" i="1" s="1"/>
  <c r="BG188" i="1"/>
  <c r="BH188" i="1" s="1"/>
  <c r="BL188" i="1" s="1"/>
  <c r="AX191" i="1"/>
  <c r="BB191" i="1" s="1"/>
  <c r="BD191" i="1" s="1"/>
  <c r="AX192" i="1"/>
  <c r="BB192" i="1" s="1"/>
  <c r="BD192" i="1" s="1"/>
  <c r="AF193" i="1"/>
  <c r="AX193" i="1"/>
  <c r="BB193" i="1" s="1"/>
  <c r="BD193" i="1" s="1"/>
  <c r="AI194" i="1"/>
  <c r="AX194" i="1" s="1"/>
  <c r="BB194" i="1" s="1"/>
  <c r="BD194" i="1" s="1"/>
  <c r="AX195" i="1"/>
  <c r="BB195" i="1" s="1"/>
  <c r="AX196" i="1"/>
  <c r="BB196" i="1" s="1"/>
  <c r="BD196" i="1" s="1"/>
  <c r="BG196" i="1"/>
  <c r="BH196" i="1" s="1"/>
  <c r="BL196" i="1" s="1"/>
  <c r="AF197" i="1"/>
  <c r="AI199" i="1"/>
  <c r="AI200" i="1"/>
  <c r="AX200" i="1" s="1"/>
  <c r="BB200" i="1" s="1"/>
  <c r="BD200" i="1" s="1"/>
  <c r="AI201" i="1"/>
  <c r="BJ201" i="1"/>
  <c r="BN201" i="1" s="1"/>
  <c r="BP201" i="1" s="1"/>
  <c r="BK201" i="1" s="1"/>
  <c r="AF202" i="1"/>
  <c r="BJ202" i="1"/>
  <c r="BN202" i="1" s="1"/>
  <c r="BP202" i="1" s="1"/>
  <c r="BK202" i="1" s="1"/>
  <c r="AX203" i="1"/>
  <c r="BB203" i="1" s="1"/>
  <c r="BD203" i="1" s="1"/>
  <c r="AX204" i="1"/>
  <c r="BB204" i="1" s="1"/>
  <c r="BD204" i="1" s="1"/>
  <c r="BE205" i="1"/>
  <c r="BF205" i="1" s="1"/>
  <c r="AF206" i="1"/>
  <c r="AX206" i="1"/>
  <c r="BB206" i="1" s="1"/>
  <c r="BD206" i="1" s="1"/>
  <c r="BJ207" i="1"/>
  <c r="BJ208" i="1"/>
  <c r="AI210" i="1"/>
  <c r="AX210" i="1" s="1"/>
  <c r="BB210" i="1" s="1"/>
  <c r="BD210" i="1" s="1"/>
  <c r="AF211" i="1"/>
  <c r="AX211" i="1"/>
  <c r="BB211" i="1" s="1"/>
  <c r="BD211" i="1" s="1"/>
  <c r="AX213" i="1"/>
  <c r="BB213" i="1" s="1"/>
  <c r="BD213" i="1" s="1"/>
  <c r="AC215" i="1"/>
  <c r="AC11" i="1" s="1"/>
  <c r="AI216" i="1"/>
  <c r="BJ221" i="1"/>
  <c r="AF225" i="1"/>
  <c r="AN225" i="1"/>
  <c r="AS225" i="1" s="1"/>
  <c r="BA225" i="1" s="1"/>
  <c r="BJ227" i="1"/>
  <c r="BJ228" i="1"/>
  <c r="AI232" i="1"/>
  <c r="AX232" i="1" s="1"/>
  <c r="AX233" i="1"/>
  <c r="BB233" i="1" s="1"/>
  <c r="BD233" i="1" s="1"/>
  <c r="BJ236" i="1"/>
  <c r="BB239" i="1"/>
  <c r="BD239" i="1" s="1"/>
  <c r="BA240" i="1"/>
  <c r="AX241" i="1"/>
  <c r="BA244" i="1"/>
  <c r="AX245" i="1"/>
  <c r="AX247" i="1"/>
  <c r="AX248" i="1"/>
  <c r="AX249" i="1"/>
  <c r="BG249" i="1"/>
  <c r="BH249" i="1" s="1"/>
  <c r="BL249" i="1" s="1"/>
  <c r="AX250" i="1"/>
  <c r="AX252" i="1"/>
  <c r="AX253" i="1"/>
  <c r="BA254" i="1"/>
  <c r="AX255" i="1"/>
  <c r="BA256" i="1"/>
  <c r="BA258" i="1"/>
  <c r="AX259" i="1"/>
  <c r="BA260" i="1"/>
  <c r="AX261" i="1"/>
  <c r="BB262" i="1"/>
  <c r="BD262" i="1" s="1"/>
  <c r="AX265" i="1"/>
  <c r="BK267" i="1"/>
  <c r="BK269" i="1"/>
  <c r="BN270" i="1"/>
  <c r="BP270" i="1" s="1"/>
  <c r="BK270" i="1" s="1"/>
  <c r="BK271" i="1"/>
  <c r="BK272" i="1"/>
  <c r="BB274" i="1"/>
  <c r="BD274" i="1" s="1"/>
  <c r="BA274" i="1"/>
  <c r="BN276" i="1"/>
  <c r="BP276" i="1" s="1"/>
  <c r="BK276" i="1" s="1"/>
  <c r="BN284" i="1"/>
  <c r="BP284" i="1" s="1"/>
  <c r="BK284" i="1" s="1"/>
  <c r="BN287" i="1"/>
  <c r="BP287" i="1" s="1"/>
  <c r="BK287" i="1" s="1"/>
  <c r="BN293" i="1"/>
  <c r="BP293" i="1" s="1"/>
  <c r="BK293" i="1" s="1"/>
  <c r="BK296" i="1"/>
  <c r="BN296" i="1"/>
  <c r="BN299" i="1"/>
  <c r="BP299" i="1" s="1"/>
  <c r="BK299" i="1" s="1"/>
  <c r="BN301" i="1"/>
  <c r="BP301" i="1" s="1"/>
  <c r="BK301" i="1" s="1"/>
  <c r="BN307" i="1"/>
  <c r="BP307" i="1" s="1"/>
  <c r="BK307" i="1" s="1"/>
  <c r="AW305" i="1"/>
  <c r="BP309" i="1"/>
  <c r="BK309" i="1" s="1"/>
  <c r="BR305" i="1"/>
  <c r="AN312" i="1"/>
  <c r="BN321" i="1"/>
  <c r="BP321" i="1" s="1"/>
  <c r="BK321" i="1" s="1"/>
  <c r="BN324" i="1"/>
  <c r="AX327" i="1"/>
  <c r="BB327" i="1" s="1"/>
  <c r="BD327" i="1" s="1"/>
  <c r="AW327" i="1"/>
  <c r="BG327" i="1" s="1"/>
  <c r="BH327" i="1" s="1"/>
  <c r="BL327" i="1" s="1"/>
  <c r="BQ329" i="1"/>
  <c r="BR329" i="1" s="1"/>
  <c r="BK329" i="1"/>
  <c r="BQ330" i="1"/>
  <c r="BR330" i="1" s="1"/>
  <c r="BK330" i="1"/>
  <c r="BE180" i="1"/>
  <c r="BF180" i="1" s="1"/>
  <c r="AX183" i="1"/>
  <c r="BB183" i="1" s="1"/>
  <c r="BD183" i="1" s="1"/>
  <c r="AX184" i="1"/>
  <c r="AX186" i="1"/>
  <c r="BB186" i="1" s="1"/>
  <c r="BD186" i="1" s="1"/>
  <c r="AF190" i="1"/>
  <c r="AX197" i="1"/>
  <c r="BB197" i="1" s="1"/>
  <c r="BD197" i="1" s="1"/>
  <c r="AX198" i="1"/>
  <c r="BB198" i="1" s="1"/>
  <c r="BD198" i="1" s="1"/>
  <c r="BE203" i="1"/>
  <c r="BF203" i="1" s="1"/>
  <c r="AX205" i="1"/>
  <c r="BB205" i="1" s="1"/>
  <c r="BD205" i="1" s="1"/>
  <c r="AX218" i="1"/>
  <c r="BB218" i="1" s="1"/>
  <c r="BD218" i="1" s="1"/>
  <c r="AX219" i="1"/>
  <c r="BB219" i="1" s="1"/>
  <c r="BD219" i="1" s="1"/>
  <c r="AX220" i="1"/>
  <c r="BB220" i="1" s="1"/>
  <c r="BD220" i="1" s="1"/>
  <c r="AF226" i="1"/>
  <c r="AX234" i="1"/>
  <c r="BB234" i="1" s="1"/>
  <c r="BD234" i="1" s="1"/>
  <c r="AX235" i="1"/>
  <c r="BB235" i="1" s="1"/>
  <c r="BD235" i="1" s="1"/>
  <c r="AX237" i="1"/>
  <c r="BB237" i="1" s="1"/>
  <c r="BD237" i="1" s="1"/>
  <c r="AX238" i="1"/>
  <c r="BB238" i="1" s="1"/>
  <c r="BD238" i="1" s="1"/>
  <c r="BE256" i="1"/>
  <c r="BF256" i="1" s="1"/>
  <c r="BK273" i="1"/>
  <c r="BN274" i="1"/>
  <c r="BP274" i="1" s="1"/>
  <c r="BK274" i="1" s="1"/>
  <c r="BA277" i="1"/>
  <c r="BB277" i="1"/>
  <c r="BD277" i="1" s="1"/>
  <c r="BL279" i="1"/>
  <c r="BN281" i="1"/>
  <c r="BP281" i="1" s="1"/>
  <c r="BK281" i="1" s="1"/>
  <c r="BN282" i="1"/>
  <c r="BP282" i="1" s="1"/>
  <c r="BK282" i="1" s="1"/>
  <c r="BN285" i="1"/>
  <c r="BP285" i="1" s="1"/>
  <c r="BK285" i="1" s="1"/>
  <c r="BN286" i="1"/>
  <c r="BP286" i="1" s="1"/>
  <c r="BK286" i="1" s="1"/>
  <c r="BN292" i="1"/>
  <c r="BP292" i="1" s="1"/>
  <c r="BK292" i="1" s="1"/>
  <c r="BN295" i="1"/>
  <c r="BK295" i="1"/>
  <c r="BN297" i="1"/>
  <c r="BP297" i="1" s="1"/>
  <c r="BK297" i="1" s="1"/>
  <c r="BN300" i="1"/>
  <c r="BP300" i="1" s="1"/>
  <c r="BK300" i="1" s="1"/>
  <c r="BN306" i="1"/>
  <c r="BB307" i="1"/>
  <c r="AT314" i="1"/>
  <c r="BG314" i="1"/>
  <c r="BJ312" i="1"/>
  <c r="BJ304" i="1" s="1"/>
  <c r="AS320" i="1"/>
  <c r="BR326" i="1"/>
  <c r="BQ328" i="1"/>
  <c r="BR328" i="1" s="1"/>
  <c r="BK328" i="1"/>
  <c r="AX266" i="1"/>
  <c r="BG266" i="1"/>
  <c r="BH266" i="1" s="1"/>
  <c r="BL266" i="1" s="1"/>
  <c r="AX267" i="1"/>
  <c r="AX268" i="1"/>
  <c r="BB269" i="1"/>
  <c r="BD269" i="1" s="1"/>
  <c r="AX270" i="1"/>
  <c r="AX272" i="1"/>
  <c r="AX275" i="1"/>
  <c r="AX276" i="1"/>
  <c r="BJ277" i="1"/>
  <c r="BK283" i="1"/>
  <c r="BK289" i="1"/>
  <c r="BK290" i="1"/>
  <c r="BK291" i="1"/>
  <c r="BK294" i="1"/>
  <c r="BN302" i="1"/>
  <c r="BP302" i="1" s="1"/>
  <c r="BK302" i="1" s="1"/>
  <c r="AF306" i="1"/>
  <c r="AF305" i="1" s="1"/>
  <c r="AF304" i="1" s="1"/>
  <c r="AX308" i="1"/>
  <c r="BB308" i="1" s="1"/>
  <c r="BD308" i="1" s="1"/>
  <c r="AI309" i="1"/>
  <c r="BG309" i="1"/>
  <c r="BH309" i="1" s="1"/>
  <c r="AU312" i="1"/>
  <c r="AU304" i="1" s="1"/>
  <c r="AH319" i="1"/>
  <c r="BJ319" i="1"/>
  <c r="AI320" i="1"/>
  <c r="AX321" i="1"/>
  <c r="BB321" i="1" s="1"/>
  <c r="BD321" i="1" s="1"/>
  <c r="BK326" i="1"/>
  <c r="AI329" i="1"/>
  <c r="BQ331" i="1"/>
  <c r="BR331" i="1" s="1"/>
  <c r="BK331" i="1"/>
  <c r="AX335" i="1"/>
  <c r="BB335" i="1" s="1"/>
  <c r="BD335" i="1" s="1"/>
  <c r="AO335" i="1"/>
  <c r="AT335" i="1" s="1"/>
  <c r="AW335" i="1"/>
  <c r="BG335" i="1" s="1"/>
  <c r="BH335" i="1" s="1"/>
  <c r="BL335" i="1" s="1"/>
  <c r="BQ337" i="1"/>
  <c r="BK337" i="1"/>
  <c r="BN338" i="1"/>
  <c r="BK338" i="1"/>
  <c r="BN339" i="1"/>
  <c r="BK339" i="1"/>
  <c r="AW343" i="1"/>
  <c r="AO343" i="1"/>
  <c r="AI342" i="1"/>
  <c r="AI341" i="1"/>
  <c r="BN344" i="1"/>
  <c r="BP344" i="1" s="1"/>
  <c r="BK344" i="1" s="1"/>
  <c r="BN352" i="1"/>
  <c r="BP352" i="1" s="1"/>
  <c r="BK352" i="1" s="1"/>
  <c r="BL349" i="1"/>
  <c r="BI355" i="1"/>
  <c r="BI354" i="1" s="1"/>
  <c r="BH356" i="1"/>
  <c r="BN357" i="1"/>
  <c r="BP357" i="1" s="1"/>
  <c r="BK357" i="1" s="1"/>
  <c r="BN359" i="1"/>
  <c r="BN362" i="1"/>
  <c r="BN363" i="1"/>
  <c r="AW364" i="1"/>
  <c r="AO364" i="1"/>
  <c r="AI355" i="1"/>
  <c r="AI354" i="1" s="1"/>
  <c r="AX364" i="1"/>
  <c r="BB364" i="1" s="1"/>
  <c r="BD364" i="1" s="1"/>
  <c r="AX374" i="1"/>
  <c r="BN376" i="1"/>
  <c r="BP376" i="1" s="1"/>
  <c r="BK376" i="1" s="1"/>
  <c r="BN377" i="1"/>
  <c r="BP377" i="1" s="1"/>
  <c r="BK377" i="1" s="1"/>
  <c r="BN378" i="1"/>
  <c r="BP378" i="1" s="1"/>
  <c r="BK378" i="1" s="1"/>
  <c r="BR380" i="1"/>
  <c r="BK380" i="1"/>
  <c r="AS389" i="1"/>
  <c r="AX271" i="1"/>
  <c r="AX273" i="1"/>
  <c r="BG277" i="1"/>
  <c r="BH277" i="1" s="1"/>
  <c r="BL277" i="1" s="1"/>
  <c r="AX278" i="1"/>
  <c r="AO321" i="1"/>
  <c r="AT321" i="1" s="1"/>
  <c r="AX332" i="1"/>
  <c r="BB332" i="1" s="1"/>
  <c r="BD332" i="1" s="1"/>
  <c r="AO332" i="1"/>
  <c r="AT332" i="1" s="1"/>
  <c r="AW332" i="1"/>
  <c r="BG332" i="1" s="1"/>
  <c r="BH332" i="1" s="1"/>
  <c r="BL332" i="1" s="1"/>
  <c r="BP343" i="1"/>
  <c r="BL341" i="1"/>
  <c r="BN345" i="1"/>
  <c r="BP345" i="1" s="1"/>
  <c r="BK345" i="1" s="1"/>
  <c r="BN348" i="1"/>
  <c r="BP348" i="1" s="1"/>
  <c r="BK348" i="1" s="1"/>
  <c r="BK350" i="1"/>
  <c r="BN360" i="1"/>
  <c r="BP361" i="1"/>
  <c r="BK361" i="1" s="1"/>
  <c r="AW365" i="1"/>
  <c r="AO365" i="1"/>
  <c r="AT365" i="1" s="1"/>
  <c r="AX365" i="1"/>
  <c r="BN365" i="1"/>
  <c r="AW366" i="1"/>
  <c r="AO366" i="1"/>
  <c r="AT366" i="1" s="1"/>
  <c r="AX366" i="1"/>
  <c r="BN366" i="1"/>
  <c r="BG374" i="1"/>
  <c r="BH375" i="1"/>
  <c r="BR381" i="1"/>
  <c r="BK381" i="1"/>
  <c r="AN332" i="1"/>
  <c r="AS332" i="1" s="1"/>
  <c r="AW333" i="1"/>
  <c r="BG333" i="1" s="1"/>
  <c r="BH333" i="1" s="1"/>
  <c r="BL333" i="1" s="1"/>
  <c r="AW334" i="1"/>
  <c r="BG334" i="1" s="1"/>
  <c r="BH334" i="1" s="1"/>
  <c r="BL334" i="1" s="1"/>
  <c r="AN335" i="1"/>
  <c r="AS335" i="1" s="1"/>
  <c r="AI338" i="1"/>
  <c r="AO338" i="1" s="1"/>
  <c r="AI339" i="1"/>
  <c r="AO339" i="1" s="1"/>
  <c r="AN343" i="1"/>
  <c r="AX345" i="1"/>
  <c r="BB345" i="1" s="1"/>
  <c r="BD345" i="1" s="1"/>
  <c r="AX347" i="1"/>
  <c r="BI347" i="1"/>
  <c r="BI341" i="1" s="1"/>
  <c r="BP351" i="1"/>
  <c r="AX356" i="1"/>
  <c r="BJ358" i="1"/>
  <c r="BN358" i="1" s="1"/>
  <c r="BP358" i="1" s="1"/>
  <c r="BK358" i="1" s="1"/>
  <c r="AN364" i="1"/>
  <c r="AN365" i="1"/>
  <c r="AS365" i="1" s="1"/>
  <c r="BP365" i="1"/>
  <c r="BK365" i="1" s="1"/>
  <c r="AN366" i="1"/>
  <c r="AS366" i="1" s="1"/>
  <c r="BP366" i="1"/>
  <c r="BK366" i="1" s="1"/>
  <c r="AI389" i="1"/>
  <c r="A394" i="1"/>
  <c r="AI393" i="1"/>
  <c r="AO393" i="1" s="1"/>
  <c r="BN400" i="1"/>
  <c r="BP400" i="1" s="1"/>
  <c r="BK400" i="1" s="1"/>
  <c r="BJ397" i="1"/>
  <c r="BN405" i="1"/>
  <c r="BP405" i="1" s="1"/>
  <c r="BK405" i="1" s="1"/>
  <c r="BN412" i="1"/>
  <c r="BP412" i="1" s="1"/>
  <c r="BK412" i="1" s="1"/>
  <c r="BN421" i="1"/>
  <c r="BP421" i="1" s="1"/>
  <c r="BK421" i="1" s="1"/>
  <c r="AO334" i="1"/>
  <c r="AT334" i="1" s="1"/>
  <c r="AX344" i="1"/>
  <c r="BB344" i="1" s="1"/>
  <c r="BD344" i="1" s="1"/>
  <c r="AW391" i="1"/>
  <c r="BG391" i="1" s="1"/>
  <c r="BH391" i="1" s="1"/>
  <c r="BL391" i="1" s="1"/>
  <c r="AO391" i="1"/>
  <c r="AT391" i="1" s="1"/>
  <c r="AX391" i="1"/>
  <c r="BB391" i="1" s="1"/>
  <c r="BD391" i="1" s="1"/>
  <c r="BN393" i="1"/>
  <c r="BP393" i="1" s="1"/>
  <c r="BK393" i="1" s="1"/>
  <c r="BN394" i="1"/>
  <c r="BP394" i="1" s="1"/>
  <c r="BK394" i="1" s="1"/>
  <c r="AS399" i="1"/>
  <c r="AN398" i="1"/>
  <c r="BN402" i="1"/>
  <c r="BP402" i="1" s="1"/>
  <c r="BK402" i="1" s="1"/>
  <c r="BN411" i="1"/>
  <c r="BP411" i="1" s="1"/>
  <c r="BK411" i="1" s="1"/>
  <c r="BN418" i="1"/>
  <c r="BL417" i="1"/>
  <c r="A423" i="1"/>
  <c r="A424" i="1" s="1"/>
  <c r="A425" i="1" s="1"/>
  <c r="A426" i="1" s="1"/>
  <c r="BN419" i="1"/>
  <c r="BP419" i="1" s="1"/>
  <c r="BK419" i="1" s="1"/>
  <c r="BN420" i="1"/>
  <c r="BP420" i="1" s="1"/>
  <c r="BK420" i="1" s="1"/>
  <c r="BN422" i="1"/>
  <c r="BP422" i="1" s="1"/>
  <c r="BK422" i="1" s="1"/>
  <c r="BP423" i="1"/>
  <c r="BK423" i="1" s="1"/>
  <c r="AN391" i="1"/>
  <c r="AS391" i="1" s="1"/>
  <c r="BA391" i="1" s="1"/>
  <c r="BA384" i="1" s="1"/>
  <c r="AI392" i="1"/>
  <c r="Y393" i="1"/>
  <c r="AI399" i="1"/>
  <c r="BB401" i="1"/>
  <c r="BD401" i="1" s="1"/>
  <c r="AZ402" i="1"/>
  <c r="AW403" i="1"/>
  <c r="BG403" i="1" s="1"/>
  <c r="AX404" i="1"/>
  <c r="BB404" i="1" s="1"/>
  <c r="BD404" i="1" s="1"/>
  <c r="AX405" i="1"/>
  <c r="BB405" i="1" s="1"/>
  <c r="BD405" i="1" s="1"/>
  <c r="AO407" i="1"/>
  <c r="AT407" i="1" s="1"/>
  <c r="AW407" i="1"/>
  <c r="BG407" i="1" s="1"/>
  <c r="BH407" i="1" s="1"/>
  <c r="BL407" i="1" s="1"/>
  <c r="BB408" i="1"/>
  <c r="BD408" i="1" s="1"/>
  <c r="AX409" i="1"/>
  <c r="BB409" i="1" s="1"/>
  <c r="BD409" i="1" s="1"/>
  <c r="AI410" i="1"/>
  <c r="BN425" i="1"/>
  <c r="BP425" i="1" s="1"/>
  <c r="BK425" i="1" s="1"/>
  <c r="BN426" i="1"/>
  <c r="BP426" i="1" s="1"/>
  <c r="BK426" i="1" s="1"/>
  <c r="BN451" i="1"/>
  <c r="BK456" i="1"/>
  <c r="BK457" i="1"/>
  <c r="BK458" i="1"/>
  <c r="BN462" i="1"/>
  <c r="BP462" i="1" s="1"/>
  <c r="BN463" i="1"/>
  <c r="BN464" i="1"/>
  <c r="BP464" i="1" s="1"/>
  <c r="BK464" i="1" s="1"/>
  <c r="BK468" i="1"/>
  <c r="AX403" i="1"/>
  <c r="BB403" i="1" s="1"/>
  <c r="BD403" i="1" s="1"/>
  <c r="AX412" i="1"/>
  <c r="BP424" i="1"/>
  <c r="BK424" i="1" s="1"/>
  <c r="BH446" i="1"/>
  <c r="BN449" i="1"/>
  <c r="BR450" i="1"/>
  <c r="BP450" i="1"/>
  <c r="BK450" i="1" s="1"/>
  <c r="BN452" i="1"/>
  <c r="BP460" i="1"/>
  <c r="BK460" i="1" s="1"/>
  <c r="BK462" i="1"/>
  <c r="BN466" i="1"/>
  <c r="BP466" i="1" s="1"/>
  <c r="BK466" i="1" s="1"/>
  <c r="BJ446" i="1"/>
  <c r="BJ447" i="1"/>
  <c r="BN447" i="1" s="1"/>
  <c r="BJ448" i="1"/>
  <c r="AX450" i="1"/>
  <c r="BB450" i="1" s="1"/>
  <c r="BD450" i="1" s="1"/>
  <c r="BJ453" i="1"/>
  <c r="BN453" i="1" s="1"/>
  <c r="AX454" i="1"/>
  <c r="BB454" i="1" s="1"/>
  <c r="BD454" i="1" s="1"/>
  <c r="BJ459" i="1"/>
  <c r="BN459" i="1" s="1"/>
  <c r="BJ461" i="1"/>
  <c r="BN461" i="1" s="1"/>
  <c r="AX462" i="1"/>
  <c r="BB462" i="1" s="1"/>
  <c r="BD462" i="1" s="1"/>
  <c r="AX464" i="1"/>
  <c r="BB464" i="1" s="1"/>
  <c r="BD464" i="1" s="1"/>
  <c r="AX465" i="1"/>
  <c r="BB465" i="1" s="1"/>
  <c r="BD465" i="1" s="1"/>
  <c r="BJ467" i="1"/>
  <c r="BN467" i="1" s="1"/>
  <c r="BP467" i="1" s="1"/>
  <c r="BK467" i="1" s="1"/>
  <c r="AX468" i="1"/>
  <c r="BB468" i="1" s="1"/>
  <c r="BD468" i="1" s="1"/>
  <c r="BN470" i="1"/>
  <c r="BK473" i="1"/>
  <c r="BN474" i="1"/>
  <c r="BP474" i="1" s="1"/>
  <c r="BR474" i="1" s="1"/>
  <c r="BR475" i="1"/>
  <c r="BK475" i="1"/>
  <c r="BR476" i="1"/>
  <c r="BK476" i="1"/>
  <c r="BF500" i="1"/>
  <c r="BF493" i="1" s="1"/>
  <c r="BH500" i="1"/>
  <c r="BG493" i="1"/>
  <c r="AO485" i="1"/>
  <c r="BN485" i="1"/>
  <c r="BI485" i="1"/>
  <c r="BI479" i="1" s="1"/>
  <c r="BI478" i="1" s="1"/>
  <c r="BN488" i="1"/>
  <c r="BP488" i="1" s="1"/>
  <c r="BK488" i="1" s="1"/>
  <c r="BB500" i="1"/>
  <c r="BN504" i="1"/>
  <c r="BP504" i="1" s="1"/>
  <c r="BK504" i="1" s="1"/>
  <c r="BN505" i="1"/>
  <c r="BP505" i="1" s="1"/>
  <c r="BK505" i="1" s="1"/>
  <c r="BN506" i="1"/>
  <c r="BP506" i="1" s="1"/>
  <c r="BK506" i="1" s="1"/>
  <c r="BK507" i="1"/>
  <c r="BN508" i="1"/>
  <c r="BP508" i="1" s="1"/>
  <c r="BK508" i="1" s="1"/>
  <c r="BK509" i="1"/>
  <c r="BA383" i="1" l="1"/>
  <c r="AO60" i="1"/>
  <c r="AT60" i="1" s="1"/>
  <c r="AP10" i="1"/>
  <c r="BP454" i="1"/>
  <c r="BK454" i="1" s="1"/>
  <c r="AO404" i="1"/>
  <c r="AT404" i="1" s="1"/>
  <c r="BR408" i="1"/>
  <c r="AO330" i="1"/>
  <c r="BN236" i="1"/>
  <c r="BP236" i="1" s="1"/>
  <c r="BK236" i="1" s="1"/>
  <c r="BN227" i="1"/>
  <c r="BP227" i="1" s="1"/>
  <c r="BK227" i="1" s="1"/>
  <c r="AX118" i="1"/>
  <c r="AO142" i="1"/>
  <c r="AT142" i="1" s="1"/>
  <c r="BN109" i="1"/>
  <c r="BP109" i="1" s="1"/>
  <c r="BK109" i="1" s="1"/>
  <c r="BN105" i="1"/>
  <c r="BP105" i="1" s="1"/>
  <c r="BK105" i="1" s="1"/>
  <c r="AO59" i="1"/>
  <c r="AT59" i="1" s="1"/>
  <c r="BN51" i="1"/>
  <c r="AO33" i="1"/>
  <c r="AT33" i="1" s="1"/>
  <c r="BN28" i="1"/>
  <c r="BP28" i="1" s="1"/>
  <c r="BK28" i="1" s="1"/>
  <c r="BN24" i="1"/>
  <c r="BP24" i="1" s="1"/>
  <c r="BK24" i="1" s="1"/>
  <c r="AH11" i="1"/>
  <c r="BB96" i="1"/>
  <c r="BD96" i="1" s="1"/>
  <c r="BI437" i="1"/>
  <c r="AU318" i="1"/>
  <c r="AL10" i="1"/>
  <c r="AG10" i="1"/>
  <c r="BI304" i="1"/>
  <c r="AZ394" i="1"/>
  <c r="AZ384" i="1" s="1"/>
  <c r="BF375" i="1"/>
  <c r="BF374" i="1" s="1"/>
  <c r="BF354" i="1" s="1"/>
  <c r="AW328" i="1"/>
  <c r="BG328" i="1" s="1"/>
  <c r="BH328" i="1" s="1"/>
  <c r="BA264" i="1"/>
  <c r="BN228" i="1"/>
  <c r="BP228" i="1" s="1"/>
  <c r="BK228" i="1" s="1"/>
  <c r="BN221" i="1"/>
  <c r="BP221" i="1" s="1"/>
  <c r="BK221" i="1" s="1"/>
  <c r="AO120" i="1"/>
  <c r="AT120" i="1" s="1"/>
  <c r="BN59" i="1"/>
  <c r="AX33" i="1"/>
  <c r="BB33" i="1" s="1"/>
  <c r="BD33" i="1" s="1"/>
  <c r="AO22" i="1"/>
  <c r="AT22" i="1" s="1"/>
  <c r="BN198" i="1"/>
  <c r="BP198" i="1" s="1"/>
  <c r="BK198" i="1" s="1"/>
  <c r="AJ10" i="1"/>
  <c r="AM10" i="1"/>
  <c r="N10" i="1"/>
  <c r="BP399" i="1"/>
  <c r="BK399" i="1" s="1"/>
  <c r="BR399" i="1"/>
  <c r="BN98" i="1"/>
  <c r="H10" i="1"/>
  <c r="AV383" i="1"/>
  <c r="P10" i="1"/>
  <c r="T10" i="1"/>
  <c r="BO10" i="1"/>
  <c r="L10" i="1"/>
  <c r="O10" i="1"/>
  <c r="AQ10" i="1"/>
  <c r="AE10" i="1"/>
  <c r="BC10" i="1"/>
  <c r="U10" i="1"/>
  <c r="M10" i="1"/>
  <c r="AC10" i="1"/>
  <c r="K10" i="1"/>
  <c r="AD10" i="1"/>
  <c r="Z10" i="1"/>
  <c r="I10" i="1"/>
  <c r="S10" i="1"/>
  <c r="G10" i="1"/>
  <c r="BM304" i="1"/>
  <c r="AH318" i="1"/>
  <c r="BF318" i="1"/>
  <c r="AY318" i="1"/>
  <c r="BI318" i="1"/>
  <c r="BE318" i="1"/>
  <c r="V318" i="1"/>
  <c r="V10" i="1" s="1"/>
  <c r="BN29" i="1"/>
  <c r="BN448" i="1"/>
  <c r="BG445" i="1"/>
  <c r="BG437" i="1" s="1"/>
  <c r="AO333" i="1"/>
  <c r="AT333" i="1" s="1"/>
  <c r="AN393" i="1"/>
  <c r="BJ341" i="1"/>
  <c r="AO308" i="1"/>
  <c r="BB263" i="1"/>
  <c r="BD263" i="1" s="1"/>
  <c r="BA257" i="1"/>
  <c r="BB251" i="1"/>
  <c r="BD251" i="1" s="1"/>
  <c r="AO231" i="1"/>
  <c r="AT231" i="1" s="1"/>
  <c r="AO161" i="1"/>
  <c r="AT161" i="1" s="1"/>
  <c r="AX142" i="1"/>
  <c r="BB142" i="1" s="1"/>
  <c r="BD142" i="1" s="1"/>
  <c r="AX125" i="1"/>
  <c r="BB125" i="1" s="1"/>
  <c r="BD125" i="1" s="1"/>
  <c r="AO146" i="1"/>
  <c r="AT146" i="1" s="1"/>
  <c r="BN79" i="1"/>
  <c r="BP79" i="1" s="1"/>
  <c r="BK79" i="1" s="1"/>
  <c r="AX47" i="1"/>
  <c r="BB47" i="1" s="1"/>
  <c r="BD47" i="1" s="1"/>
  <c r="AX231" i="1"/>
  <c r="BB231" i="1" s="1"/>
  <c r="BD231" i="1" s="1"/>
  <c r="BN222" i="1"/>
  <c r="BP222" i="1" s="1"/>
  <c r="BK222" i="1" s="1"/>
  <c r="BN219" i="1"/>
  <c r="BE383" i="1"/>
  <c r="AV354" i="1"/>
  <c r="BN263" i="1"/>
  <c r="BP263" i="1" s="1"/>
  <c r="BK263" i="1" s="1"/>
  <c r="AX127" i="1"/>
  <c r="BB127" i="1" s="1"/>
  <c r="BD127" i="1" s="1"/>
  <c r="AR383" i="1"/>
  <c r="AR10" i="1" s="1"/>
  <c r="W304" i="1"/>
  <c r="AX119" i="1"/>
  <c r="BB119" i="1" s="1"/>
  <c r="BD119" i="1" s="1"/>
  <c r="AO125" i="1"/>
  <c r="AT125" i="1" s="1"/>
  <c r="AO119" i="1"/>
  <c r="AT119" i="1" s="1"/>
  <c r="AX120" i="1"/>
  <c r="BB120" i="1" s="1"/>
  <c r="BD120" i="1" s="1"/>
  <c r="AX209" i="1"/>
  <c r="BB209" i="1" s="1"/>
  <c r="BD209" i="1" s="1"/>
  <c r="BR469" i="1"/>
  <c r="BP349" i="1"/>
  <c r="AN304" i="1"/>
  <c r="AO160" i="1"/>
  <c r="AT160" i="1" s="1"/>
  <c r="BN154" i="1"/>
  <c r="BP154" i="1" s="1"/>
  <c r="BK154" i="1" s="1"/>
  <c r="AO134" i="1"/>
  <c r="AT134" i="1" s="1"/>
  <c r="BN73" i="1"/>
  <c r="BR73" i="1" s="1"/>
  <c r="AO47" i="1"/>
  <c r="AT47" i="1" s="1"/>
  <c r="W12" i="1"/>
  <c r="W11" i="1" s="1"/>
  <c r="BF383" i="1"/>
  <c r="AX59" i="1"/>
  <c r="BB59" i="1" s="1"/>
  <c r="BD59" i="1" s="1"/>
  <c r="AX22" i="1"/>
  <c r="BB22" i="1" s="1"/>
  <c r="BD22" i="1" s="1"/>
  <c r="BN349" i="1"/>
  <c r="BK180" i="1"/>
  <c r="BJ212" i="1"/>
  <c r="BN212" i="1" s="1"/>
  <c r="BP212" i="1" s="1"/>
  <c r="BK212" i="1" s="1"/>
  <c r="BN208" i="1"/>
  <c r="BP208" i="1" s="1"/>
  <c r="BK208" i="1" s="1"/>
  <c r="AO204" i="1"/>
  <c r="AT204" i="1" s="1"/>
  <c r="BJ151" i="1"/>
  <c r="BN151" i="1" s="1"/>
  <c r="BN136" i="1"/>
  <c r="BR136" i="1" s="1"/>
  <c r="AX134" i="1"/>
  <c r="BB134" i="1" s="1"/>
  <c r="BD134" i="1" s="1"/>
  <c r="AO118" i="1"/>
  <c r="AT118" i="1" s="1"/>
  <c r="BH94" i="1"/>
  <c r="BL94" i="1" s="1"/>
  <c r="BN94" i="1" s="1"/>
  <c r="BR94" i="1" s="1"/>
  <c r="AO93" i="1"/>
  <c r="AT93" i="1" s="1"/>
  <c r="AO154" i="1"/>
  <c r="AT154" i="1" s="1"/>
  <c r="BN93" i="1"/>
  <c r="BP93" i="1" s="1"/>
  <c r="BK93" i="1" s="1"/>
  <c r="BN209" i="1"/>
  <c r="BP209" i="1" s="1"/>
  <c r="BK209" i="1" s="1"/>
  <c r="BN153" i="1"/>
  <c r="AO209" i="1"/>
  <c r="AT209" i="1" s="1"/>
  <c r="BN207" i="1"/>
  <c r="BP207" i="1" s="1"/>
  <c r="BK207" i="1" s="1"/>
  <c r="AX161" i="1"/>
  <c r="BB161" i="1" s="1"/>
  <c r="BD161" i="1" s="1"/>
  <c r="AO171" i="1"/>
  <c r="AT171" i="1" s="1"/>
  <c r="AO170" i="1"/>
  <c r="AT170" i="1" s="1"/>
  <c r="AX160" i="1"/>
  <c r="BB160" i="1" s="1"/>
  <c r="BD160" i="1" s="1"/>
  <c r="BJ127" i="1"/>
  <c r="BN127" i="1" s="1"/>
  <c r="BP127" i="1" s="1"/>
  <c r="BK127" i="1" s="1"/>
  <c r="BN110" i="1"/>
  <c r="BP110" i="1" s="1"/>
  <c r="BK110" i="1" s="1"/>
  <c r="BN108" i="1"/>
  <c r="BP108" i="1" s="1"/>
  <c r="BK108" i="1" s="1"/>
  <c r="BN106" i="1"/>
  <c r="BP106" i="1" s="1"/>
  <c r="BK106" i="1" s="1"/>
  <c r="AO94" i="1"/>
  <c r="AT94" i="1" s="1"/>
  <c r="AX94" i="1"/>
  <c r="BB94" i="1" s="1"/>
  <c r="BD94" i="1" s="1"/>
  <c r="BR63" i="1"/>
  <c r="BP63" i="1"/>
  <c r="BK63" i="1" s="1"/>
  <c r="BK336" i="1"/>
  <c r="AF215" i="1"/>
  <c r="AS485" i="1"/>
  <c r="AN479" i="1"/>
  <c r="AN478" i="1" s="1"/>
  <c r="BL487" i="1"/>
  <c r="BH479" i="1"/>
  <c r="BH478" i="1" s="1"/>
  <c r="AH406" i="1"/>
  <c r="AB397" i="1"/>
  <c r="BM397" i="1"/>
  <c r="BM383" i="1" s="1"/>
  <c r="AY383" i="1"/>
  <c r="BI383" i="1"/>
  <c r="AX153" i="1"/>
  <c r="BB153" i="1" s="1"/>
  <c r="BD153" i="1" s="1"/>
  <c r="Q11" i="1"/>
  <c r="Q10" i="1" s="1"/>
  <c r="AX154" i="1"/>
  <c r="BB154" i="1" s="1"/>
  <c r="BD154" i="1" s="1"/>
  <c r="AF479" i="1"/>
  <c r="AF478" i="1" s="1"/>
  <c r="AB383" i="1"/>
  <c r="AB10" i="1" s="1"/>
  <c r="BF309" i="1"/>
  <c r="BF305" i="1" s="1"/>
  <c r="BF304" i="1" s="1"/>
  <c r="BE305" i="1"/>
  <c r="BE304" i="1" s="1"/>
  <c r="AV304" i="1"/>
  <c r="AO153" i="1"/>
  <c r="AT153" i="1" s="1"/>
  <c r="BR26" i="1"/>
  <c r="BP26" i="1"/>
  <c r="BE485" i="1"/>
  <c r="BL500" i="1"/>
  <c r="BH493" i="1"/>
  <c r="BP470" i="1"/>
  <c r="BN469" i="1"/>
  <c r="BP461" i="1"/>
  <c r="BK461" i="1" s="1"/>
  <c r="BR461" i="1"/>
  <c r="BP447" i="1"/>
  <c r="BK447" i="1" s="1"/>
  <c r="BR447" i="1"/>
  <c r="BR452" i="1"/>
  <c r="BP452" i="1"/>
  <c r="BK452" i="1" s="1"/>
  <c r="BP449" i="1"/>
  <c r="BK449" i="1" s="1"/>
  <c r="BR449" i="1"/>
  <c r="BP463" i="1"/>
  <c r="BK463" i="1" s="1"/>
  <c r="BR463" i="1"/>
  <c r="BD446" i="1"/>
  <c r="BD445" i="1" s="1"/>
  <c r="BD437" i="1" s="1"/>
  <c r="BB445" i="1"/>
  <c r="BB437" i="1" s="1"/>
  <c r="BH403" i="1"/>
  <c r="AX392" i="1"/>
  <c r="BB392" i="1" s="1"/>
  <c r="BD392" i="1" s="1"/>
  <c r="AW392" i="1"/>
  <c r="BG392" i="1" s="1"/>
  <c r="BH392" i="1" s="1"/>
  <c r="BL392" i="1" s="1"/>
  <c r="AO392" i="1"/>
  <c r="AT392" i="1" s="1"/>
  <c r="BN417" i="1"/>
  <c r="BP418" i="1"/>
  <c r="BN407" i="1"/>
  <c r="BP407" i="1" s="1"/>
  <c r="BK407" i="1" s="1"/>
  <c r="BK401" i="1"/>
  <c r="AS398" i="1"/>
  <c r="AW389" i="1"/>
  <c r="AX389" i="1"/>
  <c r="AO389" i="1"/>
  <c r="AI384" i="1"/>
  <c r="AS364" i="1"/>
  <c r="AS355" i="1" s="1"/>
  <c r="AS354" i="1" s="1"/>
  <c r="AN355" i="1"/>
  <c r="AN354" i="1" s="1"/>
  <c r="BB356" i="1"/>
  <c r="AX355" i="1"/>
  <c r="AX354" i="1" s="1"/>
  <c r="BR360" i="1"/>
  <c r="BP360" i="1"/>
  <c r="BK360" i="1" s="1"/>
  <c r="BJ355" i="1"/>
  <c r="BJ354" i="1" s="1"/>
  <c r="BK343" i="1"/>
  <c r="BK341" i="1" s="1"/>
  <c r="BP341" i="1"/>
  <c r="BN333" i="1"/>
  <c r="BP333" i="1" s="1"/>
  <c r="BQ333" i="1" s="1"/>
  <c r="BR333" i="1" s="1"/>
  <c r="BA271" i="1"/>
  <c r="BB271" i="1"/>
  <c r="BD271" i="1" s="1"/>
  <c r="AW355" i="1"/>
  <c r="AW354" i="1" s="1"/>
  <c r="BG364" i="1"/>
  <c r="BR362" i="1"/>
  <c r="BP362" i="1"/>
  <c r="BK362" i="1" s="1"/>
  <c r="BK351" i="1"/>
  <c r="BK349" i="1" s="1"/>
  <c r="AT343" i="1"/>
  <c r="AO342" i="1"/>
  <c r="AO341" i="1"/>
  <c r="AI312" i="1"/>
  <c r="AO309" i="1"/>
  <c r="AO305" i="1" s="1"/>
  <c r="AX309" i="1"/>
  <c r="BB309" i="1" s="1"/>
  <c r="BD309" i="1" s="1"/>
  <c r="BN277" i="1"/>
  <c r="BP277" i="1" s="1"/>
  <c r="BK277" i="1" s="1"/>
  <c r="BA275" i="1"/>
  <c r="BB275" i="1"/>
  <c r="BD275" i="1" s="1"/>
  <c r="BB270" i="1"/>
  <c r="BD270" i="1" s="1"/>
  <c r="BA270" i="1"/>
  <c r="BA268" i="1"/>
  <c r="BB268" i="1"/>
  <c r="BD268" i="1" s="1"/>
  <c r="AS319" i="1"/>
  <c r="AX312" i="1"/>
  <c r="BH314" i="1"/>
  <c r="BP306" i="1"/>
  <c r="BN279" i="1"/>
  <c r="BP280" i="1"/>
  <c r="BN327" i="1"/>
  <c r="BR324" i="1"/>
  <c r="BP324" i="1"/>
  <c r="BK324" i="1" s="1"/>
  <c r="AI305" i="1"/>
  <c r="BA265" i="1"/>
  <c r="BB265" i="1"/>
  <c r="BD265" i="1" s="1"/>
  <c r="BA261" i="1"/>
  <c r="BB261" i="1"/>
  <c r="BD261" i="1" s="1"/>
  <c r="BA259" i="1"/>
  <c r="BB259" i="1"/>
  <c r="BD259" i="1" s="1"/>
  <c r="BA255" i="1"/>
  <c r="BB255" i="1"/>
  <c r="BD255" i="1" s="1"/>
  <c r="BB253" i="1"/>
  <c r="BD253" i="1" s="1"/>
  <c r="BA253" i="1"/>
  <c r="BA248" i="1"/>
  <c r="BB248" i="1"/>
  <c r="BD248" i="1" s="1"/>
  <c r="BA245" i="1"/>
  <c r="BB245" i="1"/>
  <c r="BD245" i="1" s="1"/>
  <c r="BB241" i="1"/>
  <c r="BD241" i="1" s="1"/>
  <c r="BA241" i="1"/>
  <c r="AW216" i="1"/>
  <c r="AO216" i="1"/>
  <c r="AI215" i="1"/>
  <c r="AO210" i="1"/>
  <c r="AT210" i="1" s="1"/>
  <c r="AW210" i="1"/>
  <c r="BG210" i="1" s="1"/>
  <c r="BH210" i="1" s="1"/>
  <c r="BL210" i="1" s="1"/>
  <c r="AO200" i="1"/>
  <c r="AT200" i="1" s="1"/>
  <c r="AW200" i="1"/>
  <c r="BG200" i="1" s="1"/>
  <c r="BH200" i="1" s="1"/>
  <c r="BL200" i="1" s="1"/>
  <c r="BD195" i="1"/>
  <c r="AZ195" i="1"/>
  <c r="AO185" i="1"/>
  <c r="AT185" i="1" s="1"/>
  <c r="AW185" i="1"/>
  <c r="AO178" i="1"/>
  <c r="AT178" i="1" s="1"/>
  <c r="AW178" i="1"/>
  <c r="BG178" i="1" s="1"/>
  <c r="BH178" i="1" s="1"/>
  <c r="BL178" i="1" s="1"/>
  <c r="BA242" i="1"/>
  <c r="BB242" i="1"/>
  <c r="BD242" i="1" s="1"/>
  <c r="AZ242" i="1"/>
  <c r="AX216" i="1"/>
  <c r="AW172" i="1"/>
  <c r="BG172" i="1" s="1"/>
  <c r="BH172" i="1" s="1"/>
  <c r="BL172" i="1" s="1"/>
  <c r="AO172" i="1"/>
  <c r="AT172" i="1" s="1"/>
  <c r="AZ118" i="1"/>
  <c r="AY118" i="1" s="1"/>
  <c r="BB118" i="1" s="1"/>
  <c r="BD118" i="1" s="1"/>
  <c r="Y215" i="1"/>
  <c r="BA216" i="1"/>
  <c r="BA215" i="1" s="1"/>
  <c r="AS215" i="1"/>
  <c r="BJ199" i="1"/>
  <c r="AX199" i="1"/>
  <c r="BB199" i="1" s="1"/>
  <c r="BD199" i="1" s="1"/>
  <c r="BK193" i="1"/>
  <c r="BK192" i="1"/>
  <c r="BN188" i="1"/>
  <c r="BP188" i="1" s="1"/>
  <c r="BK188" i="1" s="1"/>
  <c r="BK182" i="1"/>
  <c r="BN177" i="1"/>
  <c r="BP177" i="1" s="1"/>
  <c r="BK177" i="1" s="1"/>
  <c r="AX172" i="1"/>
  <c r="BB172" i="1" s="1"/>
  <c r="BD172" i="1" s="1"/>
  <c r="BP150" i="1"/>
  <c r="BK150" i="1" s="1"/>
  <c r="BR150" i="1"/>
  <c r="BP148" i="1"/>
  <c r="BK148" i="1" s="1"/>
  <c r="BR148" i="1"/>
  <c r="AO147" i="1"/>
  <c r="AT147" i="1" s="1"/>
  <c r="AW147" i="1"/>
  <c r="BG147" i="1" s="1"/>
  <c r="BH147" i="1" s="1"/>
  <c r="BL147" i="1" s="1"/>
  <c r="BN147" i="1" s="1"/>
  <c r="BP147" i="1" s="1"/>
  <c r="AW133" i="1"/>
  <c r="BG133" i="1" s="1"/>
  <c r="BH133" i="1" s="1"/>
  <c r="BL133" i="1" s="1"/>
  <c r="AO133" i="1"/>
  <c r="AT133" i="1" s="1"/>
  <c r="AO126" i="1"/>
  <c r="AT126" i="1" s="1"/>
  <c r="AW126" i="1"/>
  <c r="BG126" i="1" s="1"/>
  <c r="BH126" i="1" s="1"/>
  <c r="BL126" i="1" s="1"/>
  <c r="BN126" i="1" s="1"/>
  <c r="BP126" i="1" s="1"/>
  <c r="AO121" i="1"/>
  <c r="AT121" i="1" s="1"/>
  <c r="AW121" i="1"/>
  <c r="BP98" i="1"/>
  <c r="BR98" i="1"/>
  <c r="BK176" i="1"/>
  <c r="BI164" i="1"/>
  <c r="BE164" i="1" s="1"/>
  <c r="BF164" i="1" s="1"/>
  <c r="AV164" i="1"/>
  <c r="BJ149" i="1"/>
  <c r="BN149" i="1" s="1"/>
  <c r="AX149" i="1"/>
  <c r="BB149" i="1" s="1"/>
  <c r="BD149" i="1" s="1"/>
  <c r="AX147" i="1"/>
  <c r="BB147" i="1" s="1"/>
  <c r="BD147" i="1" s="1"/>
  <c r="BN144" i="1"/>
  <c r="AZ114" i="1"/>
  <c r="AY114" i="1" s="1"/>
  <c r="BM114" i="1" s="1"/>
  <c r="AW66" i="1"/>
  <c r="BG66" i="1" s="1"/>
  <c r="BH66" i="1" s="1"/>
  <c r="BL66" i="1" s="1"/>
  <c r="AO66" i="1"/>
  <c r="AT66" i="1" s="1"/>
  <c r="BE12" i="1"/>
  <c r="BF56" i="1"/>
  <c r="BF12" i="1" s="1"/>
  <c r="AW54" i="1"/>
  <c r="BG54" i="1" s="1"/>
  <c r="BH54" i="1" s="1"/>
  <c r="BL54" i="1" s="1"/>
  <c r="AO54" i="1"/>
  <c r="AT54" i="1" s="1"/>
  <c r="AW52" i="1"/>
  <c r="BG52" i="1" s="1"/>
  <c r="BH52" i="1" s="1"/>
  <c r="BL52" i="1" s="1"/>
  <c r="AO52" i="1"/>
  <c r="AT52" i="1" s="1"/>
  <c r="BR139" i="1"/>
  <c r="BP139" i="1"/>
  <c r="BK139" i="1" s="1"/>
  <c r="AX126" i="1"/>
  <c r="BB126" i="1" s="1"/>
  <c r="BD126" i="1" s="1"/>
  <c r="BR104" i="1"/>
  <c r="BP104" i="1"/>
  <c r="BK104" i="1" s="1"/>
  <c r="BN100" i="1"/>
  <c r="BK98" i="1"/>
  <c r="AO95" i="1"/>
  <c r="AT95" i="1" s="1"/>
  <c r="AW95" i="1"/>
  <c r="BJ84" i="1"/>
  <c r="BN84" i="1" s="1"/>
  <c r="BP84" i="1" s="1"/>
  <c r="BK84" i="1" s="1"/>
  <c r="AX84" i="1"/>
  <c r="BB84" i="1" s="1"/>
  <c r="BD84" i="1" s="1"/>
  <c r="AO75" i="1"/>
  <c r="AT75" i="1" s="1"/>
  <c r="AW75" i="1"/>
  <c r="BG75" i="1" s="1"/>
  <c r="BH75" i="1" s="1"/>
  <c r="BL75" i="1" s="1"/>
  <c r="BP73" i="1"/>
  <c r="BK73" i="1" s="1"/>
  <c r="AX66" i="1"/>
  <c r="BB66" i="1" s="1"/>
  <c r="BD66" i="1" s="1"/>
  <c r="BP59" i="1"/>
  <c r="BK59" i="1" s="1"/>
  <c r="BR59" i="1"/>
  <c r="AO57" i="1"/>
  <c r="AT57" i="1" s="1"/>
  <c r="AW57" i="1"/>
  <c r="AX54" i="1"/>
  <c r="BB54" i="1" s="1"/>
  <c r="BD54" i="1" s="1"/>
  <c r="AX52" i="1"/>
  <c r="BB52" i="1" s="1"/>
  <c r="BD52" i="1" s="1"/>
  <c r="AO35" i="1"/>
  <c r="AT35" i="1" s="1"/>
  <c r="AW35" i="1"/>
  <c r="BG35" i="1" s="1"/>
  <c r="BH35" i="1" s="1"/>
  <c r="BL35" i="1" s="1"/>
  <c r="AO34" i="1"/>
  <c r="AT34" i="1" s="1"/>
  <c r="AW34" i="1"/>
  <c r="BG34" i="1" s="1"/>
  <c r="BH34" i="1" s="1"/>
  <c r="BL34" i="1" s="1"/>
  <c r="BN34" i="1" s="1"/>
  <c r="BP34" i="1" s="1"/>
  <c r="AO31" i="1"/>
  <c r="AT31" i="1" s="1"/>
  <c r="AW31" i="1"/>
  <c r="BG31" i="1" s="1"/>
  <c r="BH31" i="1" s="1"/>
  <c r="BL31" i="1" s="1"/>
  <c r="AO23" i="1"/>
  <c r="AT23" i="1" s="1"/>
  <c r="AW23" i="1"/>
  <c r="BG23" i="1" s="1"/>
  <c r="BH23" i="1" s="1"/>
  <c r="BL23" i="1" s="1"/>
  <c r="BN23" i="1" s="1"/>
  <c r="BP23" i="1" s="1"/>
  <c r="AO20" i="1"/>
  <c r="AT20" i="1" s="1"/>
  <c r="AW20" i="1"/>
  <c r="BN15" i="1"/>
  <c r="AF12" i="1"/>
  <c r="AF11" i="1" s="1"/>
  <c r="BR60" i="1"/>
  <c r="BP60" i="1"/>
  <c r="BK60" i="1" s="1"/>
  <c r="BM12" i="1"/>
  <c r="BB17" i="1"/>
  <c r="BD17" i="1" s="1"/>
  <c r="AZ17" i="1"/>
  <c r="AZ12" i="1" s="1"/>
  <c r="BN96" i="1"/>
  <c r="BP96" i="1" s="1"/>
  <c r="BK96" i="1" s="1"/>
  <c r="AX57" i="1"/>
  <c r="BB57" i="1" s="1"/>
  <c r="BD57" i="1" s="1"/>
  <c r="BR50" i="1"/>
  <c r="BP50" i="1"/>
  <c r="BK50" i="1" s="1"/>
  <c r="AX35" i="1"/>
  <c r="BB35" i="1" s="1"/>
  <c r="BD35" i="1" s="1"/>
  <c r="BR33" i="1"/>
  <c r="BP33" i="1"/>
  <c r="BK33" i="1" s="1"/>
  <c r="BR29" i="1"/>
  <c r="BP29" i="1"/>
  <c r="BK29" i="1" s="1"/>
  <c r="AX23" i="1"/>
  <c r="BB23" i="1" s="1"/>
  <c r="BD23" i="1" s="1"/>
  <c r="AI12" i="1"/>
  <c r="AS12" i="1"/>
  <c r="BD500" i="1"/>
  <c r="BD493" i="1" s="1"/>
  <c r="BB493" i="1"/>
  <c r="BP485" i="1"/>
  <c r="AT485" i="1"/>
  <c r="AO479" i="1"/>
  <c r="AO478" i="1" s="1"/>
  <c r="BK474" i="1"/>
  <c r="BP459" i="1"/>
  <c r="BK459" i="1" s="1"/>
  <c r="BR459" i="1"/>
  <c r="BP453" i="1"/>
  <c r="BK453" i="1" s="1"/>
  <c r="BR453" i="1"/>
  <c r="BP448" i="1"/>
  <c r="BK448" i="1" s="1"/>
  <c r="BR448" i="1"/>
  <c r="BJ445" i="1"/>
  <c r="BJ437" i="1" s="1"/>
  <c r="BJ383" i="1" s="1"/>
  <c r="BL446" i="1"/>
  <c r="BH445" i="1"/>
  <c r="BH437" i="1" s="1"/>
  <c r="BB412" i="1"/>
  <c r="BD412" i="1" s="1"/>
  <c r="AZ412" i="1"/>
  <c r="AZ397" i="1" s="1"/>
  <c r="AZ383" i="1" s="1"/>
  <c r="BP451" i="1"/>
  <c r="BK451" i="1" s="1"/>
  <c r="BR451" i="1"/>
  <c r="AX445" i="1"/>
  <c r="AX437" i="1" s="1"/>
  <c r="AW410" i="1"/>
  <c r="BG410" i="1" s="1"/>
  <c r="BH410" i="1" s="1"/>
  <c r="BL410" i="1" s="1"/>
  <c r="AX410" i="1"/>
  <c r="BB410" i="1" s="1"/>
  <c r="BD410" i="1" s="1"/>
  <c r="AO410" i="1"/>
  <c r="AT410" i="1" s="1"/>
  <c r="AW399" i="1"/>
  <c r="AI398" i="1"/>
  <c r="AX399" i="1"/>
  <c r="AO399" i="1"/>
  <c r="AA393" i="1"/>
  <c r="AA384" i="1" s="1"/>
  <c r="AA383" i="1" s="1"/>
  <c r="AA10" i="1" s="1"/>
  <c r="AT393" i="1"/>
  <c r="Y384" i="1"/>
  <c r="Y383" i="1" s="1"/>
  <c r="BN391" i="1"/>
  <c r="AS343" i="1"/>
  <c r="AN342" i="1"/>
  <c r="AN341" i="1"/>
  <c r="BL375" i="1"/>
  <c r="BH374" i="1"/>
  <c r="BN341" i="1"/>
  <c r="BN334" i="1"/>
  <c r="BP334" i="1" s="1"/>
  <c r="BQ334" i="1" s="1"/>
  <c r="BR334" i="1" s="1"/>
  <c r="BN332" i="1"/>
  <c r="BP332" i="1" s="1"/>
  <c r="BQ332" i="1" s="1"/>
  <c r="BR332" i="1" s="1"/>
  <c r="BA278" i="1"/>
  <c r="BB278" i="1"/>
  <c r="BD278" i="1" s="1"/>
  <c r="BB273" i="1"/>
  <c r="BD273" i="1" s="1"/>
  <c r="BA273" i="1"/>
  <c r="AN384" i="1"/>
  <c r="AS384" i="1"/>
  <c r="BR374" i="1"/>
  <c r="BD375" i="1"/>
  <c r="BD374" i="1" s="1"/>
  <c r="BB374" i="1"/>
  <c r="AO355" i="1"/>
  <c r="AO354" i="1" s="1"/>
  <c r="AT364" i="1"/>
  <c r="AT355" i="1" s="1"/>
  <c r="AT354" i="1" s="1"/>
  <c r="BP359" i="1"/>
  <c r="BK359" i="1" s="1"/>
  <c r="BR359" i="1"/>
  <c r="BL356" i="1"/>
  <c r="BG343" i="1"/>
  <c r="AW342" i="1"/>
  <c r="AW341" i="1"/>
  <c r="BN335" i="1"/>
  <c r="BP335" i="1" s="1"/>
  <c r="BQ335" i="1" s="1"/>
  <c r="BR335" i="1" s="1"/>
  <c r="AW329" i="1"/>
  <c r="BG329" i="1" s="1"/>
  <c r="BH329" i="1" s="1"/>
  <c r="AO329" i="1"/>
  <c r="AW320" i="1"/>
  <c r="AI319" i="1"/>
  <c r="AX320" i="1"/>
  <c r="AO320" i="1"/>
  <c r="BB276" i="1"/>
  <c r="BD276" i="1" s="1"/>
  <c r="BA276" i="1"/>
  <c r="BA272" i="1"/>
  <c r="BB272" i="1"/>
  <c r="BD272" i="1" s="1"/>
  <c r="BA267" i="1"/>
  <c r="BB267" i="1"/>
  <c r="BD267" i="1" s="1"/>
  <c r="BB266" i="1"/>
  <c r="BD266" i="1" s="1"/>
  <c r="BA266" i="1"/>
  <c r="AN319" i="1"/>
  <c r="BB312" i="1"/>
  <c r="BD314" i="1"/>
  <c r="BD312" i="1" s="1"/>
  <c r="BD307" i="1"/>
  <c r="BD305" i="1" s="1"/>
  <c r="AZ184" i="1"/>
  <c r="AY184" i="1" s="1"/>
  <c r="BB184" i="1" s="1"/>
  <c r="BD184" i="1" s="1"/>
  <c r="BH308" i="1"/>
  <c r="BG305" i="1"/>
  <c r="BN266" i="1"/>
  <c r="BP266" i="1" s="1"/>
  <c r="BK266" i="1" s="1"/>
  <c r="BB252" i="1"/>
  <c r="BD252" i="1" s="1"/>
  <c r="BA252" i="1"/>
  <c r="BB250" i="1"/>
  <c r="BD250" i="1" s="1"/>
  <c r="BA250" i="1"/>
  <c r="AZ250" i="1" s="1"/>
  <c r="BB249" i="1"/>
  <c r="BD249" i="1" s="1"/>
  <c r="BA249" i="1"/>
  <c r="AO232" i="1"/>
  <c r="AT232" i="1" s="1"/>
  <c r="AW232" i="1"/>
  <c r="AO201" i="1"/>
  <c r="AT201" i="1" s="1"/>
  <c r="AW201" i="1"/>
  <c r="AO199" i="1"/>
  <c r="AT199" i="1" s="1"/>
  <c r="AW199" i="1"/>
  <c r="BG199" i="1" s="1"/>
  <c r="BH199" i="1" s="1"/>
  <c r="BL199" i="1" s="1"/>
  <c r="AW194" i="1"/>
  <c r="AO194" i="1"/>
  <c r="AT194" i="1" s="1"/>
  <c r="AO181" i="1"/>
  <c r="AT181" i="1" s="1"/>
  <c r="AW181" i="1"/>
  <c r="BN249" i="1"/>
  <c r="BP249" i="1" s="1"/>
  <c r="BK249" i="1" s="1"/>
  <c r="BI225" i="1"/>
  <c r="BI215" i="1" s="1"/>
  <c r="BI11" i="1" s="1"/>
  <c r="AV225" i="1"/>
  <c r="AU215" i="1"/>
  <c r="AU11" i="1" s="1"/>
  <c r="AU10" i="1" s="1"/>
  <c r="BF216" i="1"/>
  <c r="BF215" i="1" s="1"/>
  <c r="BE215" i="1"/>
  <c r="AX201" i="1"/>
  <c r="BB201" i="1" s="1"/>
  <c r="BD201" i="1" s="1"/>
  <c r="BJ174" i="1"/>
  <c r="BN174" i="1" s="1"/>
  <c r="BP174" i="1" s="1"/>
  <c r="BK174" i="1" s="1"/>
  <c r="AX174" i="1"/>
  <c r="BB174" i="1" s="1"/>
  <c r="BD174" i="1" s="1"/>
  <c r="AW173" i="1"/>
  <c r="BG173" i="1" s="1"/>
  <c r="BH173" i="1" s="1"/>
  <c r="BL173" i="1" s="1"/>
  <c r="AO173" i="1"/>
  <c r="AT173" i="1" s="1"/>
  <c r="AZ140" i="1"/>
  <c r="AY140" i="1" s="1"/>
  <c r="BB140" i="1" s="1"/>
  <c r="BD140" i="1" s="1"/>
  <c r="AZ130" i="1"/>
  <c r="AY130" i="1" s="1"/>
  <c r="BB130" i="1" s="1"/>
  <c r="BD130" i="1" s="1"/>
  <c r="AZ122" i="1"/>
  <c r="AY122" i="1" s="1"/>
  <c r="BB122" i="1" s="1"/>
  <c r="BD122" i="1" s="1"/>
  <c r="AW112" i="1"/>
  <c r="BG112" i="1" s="1"/>
  <c r="BH112" i="1" s="1"/>
  <c r="BL112" i="1" s="1"/>
  <c r="AO112" i="1"/>
  <c r="AT112" i="1" s="1"/>
  <c r="AX112" i="1" s="1"/>
  <c r="BB112" i="1" s="1"/>
  <c r="BD112" i="1" s="1"/>
  <c r="AN215" i="1"/>
  <c r="BN196" i="1"/>
  <c r="BP196" i="1" s="1"/>
  <c r="BK196" i="1" s="1"/>
  <c r="AX185" i="1"/>
  <c r="BB185" i="1" s="1"/>
  <c r="BD185" i="1" s="1"/>
  <c r="BK183" i="1"/>
  <c r="AX173" i="1"/>
  <c r="BB173" i="1" s="1"/>
  <c r="BD173" i="1" s="1"/>
  <c r="AO168" i="1"/>
  <c r="AT168" i="1" s="1"/>
  <c r="AW168" i="1"/>
  <c r="AO167" i="1"/>
  <c r="AT167" i="1" s="1"/>
  <c r="AW167" i="1"/>
  <c r="BG167" i="1" s="1"/>
  <c r="BH167" i="1" s="1"/>
  <c r="BL167" i="1" s="1"/>
  <c r="AO166" i="1"/>
  <c r="AT166" i="1" s="1"/>
  <c r="AW166" i="1"/>
  <c r="BG166" i="1" s="1"/>
  <c r="BH166" i="1" s="1"/>
  <c r="BL166" i="1" s="1"/>
  <c r="BN166" i="1" s="1"/>
  <c r="BP166" i="1" s="1"/>
  <c r="BK156" i="1"/>
  <c r="BP152" i="1"/>
  <c r="BK152" i="1" s="1"/>
  <c r="BR152" i="1"/>
  <c r="BP136" i="1"/>
  <c r="BK136" i="1" s="1"/>
  <c r="BK132" i="1"/>
  <c r="BP111" i="1"/>
  <c r="BK111" i="1" s="1"/>
  <c r="BR111" i="1"/>
  <c r="AO99" i="1"/>
  <c r="AT99" i="1" s="1"/>
  <c r="AW99" i="1"/>
  <c r="AX168" i="1"/>
  <c r="BB168" i="1" s="1"/>
  <c r="BD168" i="1" s="1"/>
  <c r="AX166" i="1"/>
  <c r="BB166" i="1" s="1"/>
  <c r="BD166" i="1" s="1"/>
  <c r="BN145" i="1"/>
  <c r="BR115" i="1"/>
  <c r="BP115" i="1"/>
  <c r="BK115" i="1" s="1"/>
  <c r="BG114" i="1"/>
  <c r="BK103" i="1"/>
  <c r="AX68" i="1"/>
  <c r="BB68" i="1" s="1"/>
  <c r="BD68" i="1" s="1"/>
  <c r="BJ68" i="1"/>
  <c r="BN68" i="1" s="1"/>
  <c r="BP68" i="1" s="1"/>
  <c r="BK68" i="1" s="1"/>
  <c r="AX56" i="1"/>
  <c r="BB56" i="1" s="1"/>
  <c r="BD56" i="1" s="1"/>
  <c r="BJ56" i="1"/>
  <c r="BN56" i="1" s="1"/>
  <c r="BP56" i="1" s="1"/>
  <c r="BK56" i="1" s="1"/>
  <c r="AW55" i="1"/>
  <c r="BG55" i="1" s="1"/>
  <c r="BH55" i="1" s="1"/>
  <c r="BL55" i="1" s="1"/>
  <c r="AO55" i="1"/>
  <c r="AT55" i="1" s="1"/>
  <c r="AW53" i="1"/>
  <c r="BG53" i="1" s="1"/>
  <c r="BH53" i="1" s="1"/>
  <c r="BL53" i="1" s="1"/>
  <c r="AO53" i="1"/>
  <c r="AT53" i="1" s="1"/>
  <c r="AO149" i="1"/>
  <c r="AT149" i="1" s="1"/>
  <c r="BR143" i="1"/>
  <c r="BP143" i="1"/>
  <c r="BK143" i="1" s="1"/>
  <c r="BR131" i="1"/>
  <c r="BP131" i="1"/>
  <c r="BK131" i="1" s="1"/>
  <c r="BP125" i="1"/>
  <c r="BK125" i="1" s="1"/>
  <c r="BR125" i="1"/>
  <c r="BG116" i="1"/>
  <c r="BH116" i="1"/>
  <c r="BL116" i="1" s="1"/>
  <c r="BR113" i="1"/>
  <c r="BP113" i="1"/>
  <c r="BK113" i="1" s="1"/>
  <c r="BK102" i="1"/>
  <c r="BK101" i="1"/>
  <c r="AW92" i="1"/>
  <c r="AO92" i="1"/>
  <c r="AT92" i="1" s="1"/>
  <c r="AZ90" i="1"/>
  <c r="AY90" i="1" s="1"/>
  <c r="AO86" i="1"/>
  <c r="AT86" i="1" s="1"/>
  <c r="AW86" i="1"/>
  <c r="BG86" i="1" s="1"/>
  <c r="BH86" i="1" s="1"/>
  <c r="BL86" i="1" s="1"/>
  <c r="BR79" i="1"/>
  <c r="BB76" i="1"/>
  <c r="BD76" i="1" s="1"/>
  <c r="BA76" i="1"/>
  <c r="BA12" i="1" s="1"/>
  <c r="Y58" i="1"/>
  <c r="Y12" i="1" s="1"/>
  <c r="X12" i="1"/>
  <c r="X11" i="1" s="1"/>
  <c r="X10" i="1" s="1"/>
  <c r="AX55" i="1"/>
  <c r="BB55" i="1" s="1"/>
  <c r="BD55" i="1" s="1"/>
  <c r="AX53" i="1"/>
  <c r="BB53" i="1" s="1"/>
  <c r="BD53" i="1" s="1"/>
  <c r="BP51" i="1"/>
  <c r="BK51" i="1" s="1"/>
  <c r="BR51" i="1"/>
  <c r="BP49" i="1"/>
  <c r="BK49" i="1" s="1"/>
  <c r="BR49" i="1"/>
  <c r="BP42" i="1"/>
  <c r="BK42" i="1" s="1"/>
  <c r="BR42" i="1"/>
  <c r="AW39" i="1"/>
  <c r="AO39" i="1"/>
  <c r="AT39" i="1" s="1"/>
  <c r="BP38" i="1"/>
  <c r="BK38" i="1" s="1"/>
  <c r="BR38" i="1"/>
  <c r="AO30" i="1"/>
  <c r="AT30" i="1" s="1"/>
  <c r="AW30" i="1"/>
  <c r="BG30" i="1" s="1"/>
  <c r="BH30" i="1" s="1"/>
  <c r="BL30" i="1" s="1"/>
  <c r="BK26" i="1"/>
  <c r="AW21" i="1"/>
  <c r="BG21" i="1" s="1"/>
  <c r="BH21" i="1" s="1"/>
  <c r="BL21" i="1" s="1"/>
  <c r="AO21" i="1"/>
  <c r="AT21" i="1" s="1"/>
  <c r="AV12" i="1"/>
  <c r="BR48" i="1"/>
  <c r="BP48" i="1"/>
  <c r="BK48" i="1" s="1"/>
  <c r="AX30" i="1"/>
  <c r="BB30" i="1" s="1"/>
  <c r="BD30" i="1" s="1"/>
  <c r="BG17" i="1"/>
  <c r="BH17" i="1"/>
  <c r="A213" i="1"/>
  <c r="A77" i="1"/>
  <c r="A78" i="1" s="1"/>
  <c r="A79" i="1" s="1"/>
  <c r="A80" i="1" s="1"/>
  <c r="A81" i="1" s="1"/>
  <c r="A82" i="1" s="1"/>
  <c r="A83" i="1" s="1"/>
  <c r="A84" i="1" s="1"/>
  <c r="A85" i="1" s="1"/>
  <c r="A86" i="1" s="1"/>
  <c r="BN97" i="1"/>
  <c r="AX95" i="1"/>
  <c r="BB95" i="1" s="1"/>
  <c r="BD95" i="1" s="1"/>
  <c r="BR91" i="1"/>
  <c r="BP91" i="1"/>
  <c r="BK91" i="1" s="1"/>
  <c r="BR64" i="1"/>
  <c r="BP64" i="1"/>
  <c r="BK64" i="1" s="1"/>
  <c r="BN40" i="1"/>
  <c r="BP40" i="1" s="1"/>
  <c r="BK40" i="1" s="1"/>
  <c r="AX34" i="1"/>
  <c r="BB34" i="1" s="1"/>
  <c r="BD34" i="1" s="1"/>
  <c r="BR22" i="1"/>
  <c r="BP22" i="1"/>
  <c r="BK22" i="1" s="1"/>
  <c r="BN18" i="1"/>
  <c r="AN12" i="1"/>
  <c r="AN11" i="1" s="1"/>
  <c r="BP25" i="1"/>
  <c r="BK25" i="1" s="1"/>
  <c r="BR25" i="1"/>
  <c r="AI11" i="1" l="1"/>
  <c r="BI10" i="1"/>
  <c r="AF10" i="1"/>
  <c r="BR154" i="1"/>
  <c r="AN318" i="1"/>
  <c r="AX12" i="1"/>
  <c r="W10" i="1"/>
  <c r="BJ318" i="1"/>
  <c r="BM318" i="1"/>
  <c r="AI318" i="1"/>
  <c r="AV318" i="1"/>
  <c r="AI304" i="1"/>
  <c r="BD304" i="1"/>
  <c r="BA11" i="1"/>
  <c r="BA10" i="1" s="1"/>
  <c r="BB305" i="1"/>
  <c r="BB304" i="1" s="1"/>
  <c r="AX305" i="1"/>
  <c r="AX304" i="1" s="1"/>
  <c r="BP94" i="1"/>
  <c r="BK94" i="1" s="1"/>
  <c r="Y11" i="1"/>
  <c r="Y10" i="1" s="1"/>
  <c r="BH114" i="1"/>
  <c r="BL114" i="1" s="1"/>
  <c r="BN114" i="1" s="1"/>
  <c r="BP114" i="1" s="1"/>
  <c r="BK114" i="1" s="1"/>
  <c r="BR93" i="1"/>
  <c r="AW12" i="1"/>
  <c r="AT12" i="1"/>
  <c r="BF11" i="1"/>
  <c r="BF10" i="1" s="1"/>
  <c r="BB114" i="1"/>
  <c r="BD114" i="1" s="1"/>
  <c r="AI406" i="1"/>
  <c r="AN406" i="1"/>
  <c r="AH397" i="1"/>
  <c r="AH383" i="1" s="1"/>
  <c r="AH10" i="1" s="1"/>
  <c r="BL479" i="1"/>
  <c r="BL478" i="1" s="1"/>
  <c r="BN487" i="1"/>
  <c r="AS479" i="1"/>
  <c r="AS478" i="1" s="1"/>
  <c r="BK334" i="1"/>
  <c r="BD12" i="1"/>
  <c r="BP97" i="1"/>
  <c r="BK97" i="1" s="1"/>
  <c r="BR97" i="1"/>
  <c r="BN21" i="1"/>
  <c r="BG99" i="1"/>
  <c r="BH99" i="1"/>
  <c r="BL99" i="1" s="1"/>
  <c r="BN173" i="1"/>
  <c r="BP173" i="1" s="1"/>
  <c r="BK173" i="1" s="1"/>
  <c r="BP327" i="1"/>
  <c r="BK327" i="1" s="1"/>
  <c r="BR327" i="1"/>
  <c r="BR319" i="1" s="1"/>
  <c r="BL314" i="1"/>
  <c r="AT312" i="1"/>
  <c r="AT304" i="1" s="1"/>
  <c r="AO312" i="1"/>
  <c r="AO304" i="1" s="1"/>
  <c r="BK335" i="1"/>
  <c r="BK332" i="1"/>
  <c r="AX384" i="1"/>
  <c r="BB389" i="1"/>
  <c r="BP417" i="1"/>
  <c r="BK418" i="1"/>
  <c r="BK417" i="1" s="1"/>
  <c r="BK470" i="1"/>
  <c r="BK469" i="1" s="1"/>
  <c r="BP469" i="1"/>
  <c r="BL493" i="1"/>
  <c r="BN500" i="1"/>
  <c r="BE479" i="1"/>
  <c r="BE478" i="1" s="1"/>
  <c r="BM90" i="1"/>
  <c r="BH90" i="1"/>
  <c r="BL90" i="1" s="1"/>
  <c r="BG90" i="1"/>
  <c r="BH194" i="1"/>
  <c r="BL194" i="1" s="1"/>
  <c r="BG194" i="1"/>
  <c r="AO319" i="1"/>
  <c r="AT320" i="1"/>
  <c r="AT319" i="1" s="1"/>
  <c r="BR391" i="1"/>
  <c r="BP391" i="1"/>
  <c r="BK391" i="1" s="1"/>
  <c r="AO398" i="1"/>
  <c r="AT399" i="1"/>
  <c r="AW398" i="1"/>
  <c r="BN410" i="1"/>
  <c r="BP410" i="1" s="1"/>
  <c r="BK410" i="1" s="1"/>
  <c r="AT479" i="1"/>
  <c r="AT478" i="1" s="1"/>
  <c r="BK485" i="1"/>
  <c r="BB12" i="1"/>
  <c r="BN31" i="1"/>
  <c r="BK34" i="1"/>
  <c r="BG95" i="1"/>
  <c r="BH95" i="1"/>
  <c r="BL95" i="1" s="1"/>
  <c r="BR144" i="1"/>
  <c r="BP144" i="1"/>
  <c r="BK144" i="1" s="1"/>
  <c r="BJ164" i="1"/>
  <c r="BN164" i="1" s="1"/>
  <c r="BP164" i="1" s="1"/>
  <c r="BK164" i="1" s="1"/>
  <c r="AX164" i="1"/>
  <c r="BB164" i="1" s="1"/>
  <c r="BD164" i="1" s="1"/>
  <c r="BN133" i="1"/>
  <c r="BP133" i="1" s="1"/>
  <c r="BK133" i="1" s="1"/>
  <c r="BK147" i="1"/>
  <c r="BB216" i="1"/>
  <c r="AT216" i="1"/>
  <c r="AT215" i="1" s="1"/>
  <c r="AO215" i="1"/>
  <c r="BP18" i="1"/>
  <c r="BK18" i="1" s="1"/>
  <c r="BR18" i="1"/>
  <c r="AO12" i="1"/>
  <c r="BL17" i="1"/>
  <c r="BN35" i="1"/>
  <c r="BP35" i="1" s="1"/>
  <c r="BK35" i="1" s="1"/>
  <c r="BH39" i="1"/>
  <c r="BL39" i="1" s="1"/>
  <c r="BG39" i="1"/>
  <c r="BB90" i="1"/>
  <c r="BD90" i="1" s="1"/>
  <c r="BH92" i="1"/>
  <c r="BL92" i="1" s="1"/>
  <c r="BG92" i="1"/>
  <c r="BN116" i="1"/>
  <c r="BN53" i="1"/>
  <c r="BP53" i="1" s="1"/>
  <c r="BK53" i="1" s="1"/>
  <c r="BN55" i="1"/>
  <c r="BP55" i="1" s="1"/>
  <c r="BK55" i="1" s="1"/>
  <c r="BP145" i="1"/>
  <c r="BK145" i="1" s="1"/>
  <c r="BR145" i="1"/>
  <c r="BK166" i="1"/>
  <c r="BN112" i="1"/>
  <c r="BP112" i="1" s="1"/>
  <c r="BK112" i="1" s="1"/>
  <c r="BM122" i="1"/>
  <c r="BG122" i="1"/>
  <c r="BH122" i="1" s="1"/>
  <c r="BL122" i="1" s="1"/>
  <c r="BM130" i="1"/>
  <c r="BG130" i="1"/>
  <c r="BH130" i="1" s="1"/>
  <c r="BL130" i="1" s="1"/>
  <c r="BM140" i="1"/>
  <c r="BG140" i="1"/>
  <c r="BH140" i="1" s="1"/>
  <c r="BL140" i="1" s="1"/>
  <c r="BJ225" i="1"/>
  <c r="AX225" i="1"/>
  <c r="BB225" i="1" s="1"/>
  <c r="BD225" i="1" s="1"/>
  <c r="AZ232" i="1"/>
  <c r="BH305" i="1"/>
  <c r="BL308" i="1"/>
  <c r="BH184" i="1"/>
  <c r="BL184" i="1" s="1"/>
  <c r="BM184" i="1"/>
  <c r="BG184" i="1"/>
  <c r="BB320" i="1"/>
  <c r="AX319" i="1"/>
  <c r="AW319" i="1"/>
  <c r="BG320" i="1"/>
  <c r="BH343" i="1"/>
  <c r="BG342" i="1"/>
  <c r="BG341" i="1"/>
  <c r="BN356" i="1"/>
  <c r="BL374" i="1"/>
  <c r="BN375" i="1"/>
  <c r="AS342" i="1"/>
  <c r="AS341" i="1"/>
  <c r="BB399" i="1"/>
  <c r="AX398" i="1"/>
  <c r="BB398" i="1" s="1"/>
  <c r="BD398" i="1" s="1"/>
  <c r="BL445" i="1"/>
  <c r="BL437" i="1" s="1"/>
  <c r="BN446" i="1"/>
  <c r="BR446" i="1" s="1"/>
  <c r="AS11" i="1"/>
  <c r="BJ12" i="1"/>
  <c r="BH20" i="1"/>
  <c r="BL20" i="1" s="1"/>
  <c r="BG20" i="1"/>
  <c r="BG12" i="1" s="1"/>
  <c r="BK23" i="1"/>
  <c r="BN30" i="1"/>
  <c r="BN75" i="1"/>
  <c r="BP75" i="1" s="1"/>
  <c r="BK75" i="1" s="1"/>
  <c r="BN86" i="1"/>
  <c r="BP86" i="1" s="1"/>
  <c r="BK86" i="1" s="1"/>
  <c r="BP100" i="1"/>
  <c r="BK100" i="1" s="1"/>
  <c r="BR100" i="1"/>
  <c r="BN52" i="1"/>
  <c r="BP52" i="1" s="1"/>
  <c r="BK52" i="1" s="1"/>
  <c r="BN54" i="1"/>
  <c r="BP54" i="1" s="1"/>
  <c r="BK54" i="1" s="1"/>
  <c r="BE11" i="1"/>
  <c r="BE10" i="1" s="1"/>
  <c r="BN66" i="1"/>
  <c r="BR149" i="1"/>
  <c r="BP149" i="1"/>
  <c r="BK149" i="1" s="1"/>
  <c r="BK126" i="1"/>
  <c r="BN167" i="1"/>
  <c r="BP167" i="1" s="1"/>
  <c r="BK167" i="1" s="1"/>
  <c r="BN199" i="1"/>
  <c r="BP199" i="1" s="1"/>
  <c r="BK199" i="1" s="1"/>
  <c r="BM118" i="1"/>
  <c r="BH118" i="1"/>
  <c r="BL118" i="1" s="1"/>
  <c r="BG118" i="1"/>
  <c r="BN172" i="1"/>
  <c r="BP172" i="1" s="1"/>
  <c r="BK172" i="1" s="1"/>
  <c r="AV215" i="1"/>
  <c r="AV11" i="1" s="1"/>
  <c r="BN178" i="1"/>
  <c r="BP178" i="1" s="1"/>
  <c r="BK178" i="1" s="1"/>
  <c r="BG185" i="1"/>
  <c r="BH185" i="1"/>
  <c r="BL185" i="1" s="1"/>
  <c r="BN200" i="1"/>
  <c r="BP200" i="1" s="1"/>
  <c r="BK200" i="1" s="1"/>
  <c r="BN210" i="1"/>
  <c r="BP210" i="1" s="1"/>
  <c r="BK210" i="1" s="1"/>
  <c r="BG216" i="1"/>
  <c r="AW215" i="1"/>
  <c r="BP279" i="1"/>
  <c r="BK280" i="1"/>
  <c r="BK279" i="1" s="1"/>
  <c r="BQ319" i="1"/>
  <c r="AW312" i="1"/>
  <c r="AW304" i="1" s="1"/>
  <c r="AT342" i="1"/>
  <c r="AT341" i="1"/>
  <c r="AX343" i="1"/>
  <c r="BH364" i="1"/>
  <c r="BG355" i="1"/>
  <c r="BG354" i="1" s="1"/>
  <c r="BK333" i="1"/>
  <c r="BD356" i="1"/>
  <c r="BD355" i="1" s="1"/>
  <c r="BD354" i="1" s="1"/>
  <c r="BB355" i="1"/>
  <c r="BB354" i="1" s="1"/>
  <c r="AT389" i="1"/>
  <c r="AO384" i="1"/>
  <c r="BG389" i="1"/>
  <c r="AW384" i="1"/>
  <c r="BN392" i="1"/>
  <c r="BL403" i="1"/>
  <c r="AV10" i="1" l="1"/>
  <c r="BQ318" i="1"/>
  <c r="BQ10" i="1" s="1"/>
  <c r="AW318" i="1"/>
  <c r="AT318" i="1"/>
  <c r="AO318" i="1"/>
  <c r="AS318" i="1"/>
  <c r="AT11" i="1"/>
  <c r="AW11" i="1"/>
  <c r="AO11" i="1"/>
  <c r="BP487" i="1"/>
  <c r="BN479" i="1"/>
  <c r="BN478" i="1" s="1"/>
  <c r="AX406" i="1"/>
  <c r="AO406" i="1"/>
  <c r="AW406" i="1"/>
  <c r="AI397" i="1"/>
  <c r="AI383" i="1" s="1"/>
  <c r="AI10" i="1" s="1"/>
  <c r="AS406" i="1"/>
  <c r="AS397" i="1" s="1"/>
  <c r="AS383" i="1" s="1"/>
  <c r="AN397" i="1"/>
  <c r="AN383" i="1" s="1"/>
  <c r="AN10" i="1" s="1"/>
  <c r="BN403" i="1"/>
  <c r="AT384" i="1"/>
  <c r="BL364" i="1"/>
  <c r="BH355" i="1"/>
  <c r="BH354" i="1" s="1"/>
  <c r="BD399" i="1"/>
  <c r="BP375" i="1"/>
  <c r="BN374" i="1"/>
  <c r="BH342" i="1"/>
  <c r="BH341" i="1"/>
  <c r="BD320" i="1"/>
  <c r="BD319" i="1" s="1"/>
  <c r="BB319" i="1"/>
  <c r="BN140" i="1"/>
  <c r="BN122" i="1"/>
  <c r="BP122" i="1" s="1"/>
  <c r="BK122" i="1" s="1"/>
  <c r="BP116" i="1"/>
  <c r="BK116" i="1" s="1"/>
  <c r="BR116" i="1"/>
  <c r="BN185" i="1"/>
  <c r="BP185" i="1" s="1"/>
  <c r="BK185" i="1" s="1"/>
  <c r="BN118" i="1"/>
  <c r="BP118" i="1" s="1"/>
  <c r="BK118" i="1" s="1"/>
  <c r="BN20" i="1"/>
  <c r="BN184" i="1"/>
  <c r="BP184" i="1" s="1"/>
  <c r="BK184" i="1" s="1"/>
  <c r="BN130" i="1"/>
  <c r="BN39" i="1"/>
  <c r="BH12" i="1"/>
  <c r="AX215" i="1"/>
  <c r="AX11" i="1" s="1"/>
  <c r="BN95" i="1"/>
  <c r="BR31" i="1"/>
  <c r="BP31" i="1"/>
  <c r="BK31" i="1" s="1"/>
  <c r="AT398" i="1"/>
  <c r="BP500" i="1"/>
  <c r="BN493" i="1"/>
  <c r="BD389" i="1"/>
  <c r="BB384" i="1"/>
  <c r="BP21" i="1"/>
  <c r="BK21" i="1" s="1"/>
  <c r="BR21" i="1"/>
  <c r="BR392" i="1"/>
  <c r="BR384" i="1" s="1"/>
  <c r="BP392" i="1"/>
  <c r="BK392" i="1" s="1"/>
  <c r="BH389" i="1"/>
  <c r="BG384" i="1"/>
  <c r="AX342" i="1"/>
  <c r="BB342" i="1" s="1"/>
  <c r="BD342" i="1" s="1"/>
  <c r="AX341" i="1"/>
  <c r="AX318" i="1" s="1"/>
  <c r="BB343" i="1"/>
  <c r="BG312" i="1"/>
  <c r="BG304" i="1" s="1"/>
  <c r="BH216" i="1"/>
  <c r="BR66" i="1"/>
  <c r="BP66" i="1"/>
  <c r="BK66" i="1" s="1"/>
  <c r="BP30" i="1"/>
  <c r="BK30" i="1" s="1"/>
  <c r="BR30" i="1"/>
  <c r="BP446" i="1"/>
  <c r="BR445" i="1"/>
  <c r="BR437" i="1" s="1"/>
  <c r="BN445" i="1"/>
  <c r="BN437" i="1" s="1"/>
  <c r="BR356" i="1"/>
  <c r="BR355" i="1" s="1"/>
  <c r="BR354" i="1" s="1"/>
  <c r="BR318" i="1" s="1"/>
  <c r="BP356" i="1"/>
  <c r="BH320" i="1"/>
  <c r="BG319" i="1"/>
  <c r="BL305" i="1"/>
  <c r="BN308" i="1"/>
  <c r="AZ215" i="1"/>
  <c r="AZ11" i="1" s="1"/>
  <c r="AZ10" i="1" s="1"/>
  <c r="AY232" i="1"/>
  <c r="BN225" i="1"/>
  <c r="BP225" i="1" s="1"/>
  <c r="BK225" i="1" s="1"/>
  <c r="BJ215" i="1"/>
  <c r="BJ11" i="1" s="1"/>
  <c r="BJ10" i="1" s="1"/>
  <c r="BN92" i="1"/>
  <c r="BN17" i="1"/>
  <c r="BL12" i="1"/>
  <c r="BD216" i="1"/>
  <c r="BN194" i="1"/>
  <c r="BP194" i="1" s="1"/>
  <c r="BK194" i="1" s="1"/>
  <c r="BN90" i="1"/>
  <c r="BN314" i="1"/>
  <c r="BN99" i="1"/>
  <c r="AS10" i="1" l="1"/>
  <c r="BG318" i="1"/>
  <c r="AT406" i="1"/>
  <c r="AT397" i="1" s="1"/>
  <c r="AT383" i="1" s="1"/>
  <c r="AT10" i="1" s="1"/>
  <c r="AO397" i="1"/>
  <c r="AO383" i="1" s="1"/>
  <c r="AO10" i="1" s="1"/>
  <c r="BG406" i="1"/>
  <c r="AW397" i="1"/>
  <c r="AW383" i="1" s="1"/>
  <c r="AW10" i="1" s="1"/>
  <c r="BB406" i="1"/>
  <c r="AX397" i="1"/>
  <c r="AX383" i="1" s="1"/>
  <c r="AX10" i="1" s="1"/>
  <c r="BK487" i="1"/>
  <c r="BK479" i="1" s="1"/>
  <c r="BK478" i="1" s="1"/>
  <c r="BP479" i="1"/>
  <c r="BP478" i="1" s="1"/>
  <c r="BP99" i="1"/>
  <c r="BK99" i="1" s="1"/>
  <c r="BR99" i="1"/>
  <c r="BP314" i="1"/>
  <c r="BP90" i="1"/>
  <c r="BK90" i="1" s="1"/>
  <c r="BR90" i="1"/>
  <c r="BP17" i="1"/>
  <c r="BN12" i="1"/>
  <c r="BR92" i="1"/>
  <c r="BP92" i="1"/>
  <c r="BK92" i="1" s="1"/>
  <c r="BM232" i="1"/>
  <c r="AY215" i="1"/>
  <c r="BB232" i="1"/>
  <c r="BG232" i="1"/>
  <c r="BP308" i="1"/>
  <c r="BN305" i="1"/>
  <c r="BL216" i="1"/>
  <c r="BD343" i="1"/>
  <c r="BD341" i="1" s="1"/>
  <c r="BD318" i="1" s="1"/>
  <c r="BB341" i="1"/>
  <c r="BL389" i="1"/>
  <c r="BH384" i="1"/>
  <c r="BR39" i="1"/>
  <c r="BP39" i="1"/>
  <c r="BK39" i="1" s="1"/>
  <c r="BR130" i="1"/>
  <c r="BP130" i="1"/>
  <c r="BK130" i="1" s="1"/>
  <c r="BL320" i="1"/>
  <c r="BH319" i="1"/>
  <c r="BK356" i="1"/>
  <c r="BP445" i="1"/>
  <c r="BP437" i="1" s="1"/>
  <c r="BK446" i="1"/>
  <c r="BK445" i="1" s="1"/>
  <c r="BK437" i="1" s="1"/>
  <c r="BH312" i="1"/>
  <c r="BH304" i="1" s="1"/>
  <c r="BD384" i="1"/>
  <c r="BP493" i="1"/>
  <c r="BK500" i="1"/>
  <c r="BK493" i="1" s="1"/>
  <c r="BP95" i="1"/>
  <c r="BK95" i="1" s="1"/>
  <c r="BR95" i="1"/>
  <c r="BR20" i="1"/>
  <c r="BP20" i="1"/>
  <c r="BK20" i="1" s="1"/>
  <c r="BR140" i="1"/>
  <c r="BP140" i="1"/>
  <c r="BK140" i="1" s="1"/>
  <c r="BP374" i="1"/>
  <c r="BK375" i="1"/>
  <c r="BK374" i="1" s="1"/>
  <c r="BN364" i="1"/>
  <c r="BL355" i="1"/>
  <c r="BL354" i="1" s="1"/>
  <c r="BP403" i="1"/>
  <c r="BR12" i="1" l="1"/>
  <c r="BH318" i="1"/>
  <c r="BB318" i="1"/>
  <c r="BD406" i="1"/>
  <c r="BD397" i="1" s="1"/>
  <c r="BD383" i="1" s="1"/>
  <c r="BB397" i="1"/>
  <c r="BB383" i="1" s="1"/>
  <c r="BH406" i="1"/>
  <c r="BG397" i="1"/>
  <c r="BG383" i="1" s="1"/>
  <c r="BN216" i="1"/>
  <c r="BH232" i="1"/>
  <c r="BG215" i="1"/>
  <c r="BG11" i="1" s="1"/>
  <c r="BM215" i="1"/>
  <c r="AY11" i="1"/>
  <c r="AY10" i="1" s="1"/>
  <c r="BK314" i="1"/>
  <c r="BK403" i="1"/>
  <c r="BP364" i="1"/>
  <c r="BN355" i="1"/>
  <c r="BN354" i="1" s="1"/>
  <c r="BL312" i="1"/>
  <c r="BL304" i="1" s="1"/>
  <c r="BL319" i="1"/>
  <c r="BN320" i="1"/>
  <c r="BL384" i="1"/>
  <c r="BN389" i="1"/>
  <c r="BP305" i="1"/>
  <c r="BK308" i="1"/>
  <c r="BK305" i="1" s="1"/>
  <c r="BD232" i="1"/>
  <c r="BD215" i="1" s="1"/>
  <c r="BD11" i="1" s="1"/>
  <c r="BD10" i="1" s="1"/>
  <c r="BB215" i="1"/>
  <c r="BB11" i="1" s="1"/>
  <c r="BP12" i="1"/>
  <c r="BK17" i="1"/>
  <c r="BK12" i="1" s="1"/>
  <c r="BB10" i="1" l="1"/>
  <c r="BG10" i="1"/>
  <c r="BL318" i="1"/>
  <c r="BL406" i="1"/>
  <c r="BH397" i="1"/>
  <c r="BH383" i="1" s="1"/>
  <c r="BL232" i="1"/>
  <c r="BH215" i="1"/>
  <c r="BH11" i="1" s="1"/>
  <c r="BP216" i="1"/>
  <c r="BP389" i="1"/>
  <c r="BN384" i="1"/>
  <c r="BP320" i="1"/>
  <c r="BN319" i="1"/>
  <c r="BR312" i="1"/>
  <c r="BR304" i="1" s="1"/>
  <c r="BN312" i="1"/>
  <c r="BN304" i="1" s="1"/>
  <c r="BP355" i="1"/>
  <c r="BP354" i="1" s="1"/>
  <c r="BK364" i="1"/>
  <c r="BK355" i="1" s="1"/>
  <c r="BK354" i="1" s="1"/>
  <c r="BM11" i="1"/>
  <c r="BM10" i="1" s="1"/>
  <c r="BH10" i="1" l="1"/>
  <c r="BN318" i="1"/>
  <c r="BN406" i="1"/>
  <c r="BL397" i="1"/>
  <c r="BL383" i="1" s="1"/>
  <c r="BP319" i="1"/>
  <c r="BK320" i="1"/>
  <c r="BK319" i="1" s="1"/>
  <c r="BP312" i="1"/>
  <c r="BP304" i="1" s="1"/>
  <c r="BK312" i="1"/>
  <c r="BK304" i="1" s="1"/>
  <c r="BP384" i="1"/>
  <c r="BK389" i="1"/>
  <c r="BK384" i="1" s="1"/>
  <c r="BK216" i="1"/>
  <c r="BN232" i="1"/>
  <c r="BL215" i="1"/>
  <c r="BL11" i="1" s="1"/>
  <c r="BL10" i="1" l="1"/>
  <c r="BP318" i="1"/>
  <c r="BK318" i="1"/>
  <c r="BR406" i="1"/>
  <c r="BR397" i="1" s="1"/>
  <c r="BR383" i="1" s="1"/>
  <c r="BP406" i="1"/>
  <c r="BN397" i="1"/>
  <c r="BN383" i="1" s="1"/>
  <c r="BR232" i="1"/>
  <c r="BR215" i="1" s="1"/>
  <c r="BR11" i="1" s="1"/>
  <c r="BP232" i="1"/>
  <c r="BN215" i="1"/>
  <c r="BN11" i="1" s="1"/>
  <c r="BN10" i="1" s="1"/>
  <c r="BR10" i="1" l="1"/>
  <c r="BK406" i="1"/>
  <c r="BK397" i="1" s="1"/>
  <c r="BK383" i="1" s="1"/>
  <c r="BP397" i="1"/>
  <c r="BP383" i="1" s="1"/>
  <c r="BP215" i="1"/>
  <c r="BP11" i="1" s="1"/>
  <c r="BP10" i="1" s="1"/>
  <c r="BK232" i="1"/>
  <c r="BK215" i="1" s="1"/>
  <c r="BK11" i="1" s="1"/>
  <c r="BK10" i="1" s="1"/>
</calcChain>
</file>

<file path=xl/sharedStrings.xml><?xml version="1.0" encoding="utf-8"?>
<sst xmlns="http://schemas.openxmlformats.org/spreadsheetml/2006/main" count="1467" uniqueCount="988">
  <si>
    <t>Đơn vị: Triệu đồng</t>
  </si>
  <si>
    <t>S
T
T</t>
  </si>
  <si>
    <t>Danh mục dự án</t>
  </si>
  <si>
    <t>Địa điểm XD</t>
  </si>
  <si>
    <t>Đã có quyết toán được phê duyệt</t>
  </si>
  <si>
    <t>Thời gian khởi công</t>
  </si>
  <si>
    <t>Quyết định đầu tư</t>
  </si>
  <si>
    <t xml:space="preserve">Quyết định đầu tư điều chỉnh </t>
  </si>
  <si>
    <t>Lũy kế vốn đã bố trí từ KC đến hết 2014</t>
  </si>
  <si>
    <t>Kế hoạch 2015</t>
  </si>
  <si>
    <t>Lũy kế thực hiện đến hết kế hoạch năm 2015</t>
  </si>
  <si>
    <t>Dự kiến KH trung hạn 5 năm 2016 - 2020 trình cấp có thẩm quyền</t>
  </si>
  <si>
    <t>Kế hoạch năm 2016</t>
  </si>
  <si>
    <t>T số đã bố trí đến nay (+ đầu năm 2016)</t>
  </si>
  <si>
    <t xml:space="preserve"> Bổ sung đợt 1 2016 </t>
  </si>
  <si>
    <t>Năm 2016</t>
  </si>
  <si>
    <t>Lũy kế vốn đã bố trí đến hết kế hoạch năm 2016</t>
  </si>
  <si>
    <t>KH 2017</t>
  </si>
  <si>
    <t>Thực hiện đến 31/9/2017</t>
  </si>
  <si>
    <t>Lũy kế vốn đã bố trí đến hết kế hoạch năm 2017</t>
  </si>
  <si>
    <t>KH trung hạn 5 năm 2016 - 2020</t>
  </si>
  <si>
    <t>KH trung hạn đã giao</t>
  </si>
  <si>
    <t xml:space="preserve">KH trung hạn còn lại </t>
  </si>
  <si>
    <t>KH 2018</t>
  </si>
  <si>
    <t>Chủ đầu tư đề nghị</t>
  </si>
  <si>
    <t>Có thể bố trí (%)</t>
  </si>
  <si>
    <t>Kiểm tra</t>
  </si>
  <si>
    <t>Thực hiện đầu năm đến 31/8/2018</t>
  </si>
  <si>
    <t>Lũy kế vốn đã bố trí đến hết kế hoạch năm 2018</t>
  </si>
  <si>
    <t>ĐC- BS Tăng (+) Gỉam (-)</t>
  </si>
  <si>
    <t>KH trung hạn còn lại sau khi điều chỉnh</t>
  </si>
  <si>
    <t>Chủ đầu tư</t>
  </si>
  <si>
    <t>Ghi chú</t>
  </si>
  <si>
    <t>Số quyết định; ngày, tháng, năm ban hành</t>
  </si>
  <si>
    <t xml:space="preserve">TMĐT </t>
  </si>
  <si>
    <t>Số QĐ; ngày, tháng, năm ban hành</t>
  </si>
  <si>
    <t>KH năm 2016 được giao</t>
  </si>
  <si>
    <t>Vốn kéo dài năm trước sang 2016</t>
  </si>
  <si>
    <t>Giải ngân từ 1/1/2016 đến 30/6/2016</t>
  </si>
  <si>
    <t>Tổng số (tất cả các nguồn vốn)</t>
  </si>
  <si>
    <t>Trong đó: XSKT</t>
  </si>
  <si>
    <t>T.đó: XSKT</t>
  </si>
  <si>
    <t>Khối lượng</t>
  </si>
  <si>
    <t>Giải ngân</t>
  </si>
  <si>
    <t>Trong đó:</t>
  </si>
  <si>
    <t xml:space="preserve">TH các KH vốn ứng trước </t>
  </si>
  <si>
    <t>Trong đó: NSĐP</t>
  </si>
  <si>
    <t>TH các k. vốn ứng trước</t>
  </si>
  <si>
    <t>TT  nợ XDCB</t>
  </si>
  <si>
    <t>Tổng số</t>
  </si>
  <si>
    <t>A</t>
  </si>
  <si>
    <t>Giáo dục</t>
  </si>
  <si>
    <t>I</t>
  </si>
  <si>
    <t>Các dự án hoàn thành, thanh toán nợ</t>
  </si>
  <si>
    <t>Trường TH Đức Thắng 1</t>
  </si>
  <si>
    <t>Phan Thiết</t>
  </si>
  <si>
    <t>2014- 2015</t>
  </si>
  <si>
    <t xml:space="preserve">Số 248/QĐ-SKHĐT ngày 22/9/2014 </t>
  </si>
  <si>
    <t xml:space="preserve"> </t>
  </si>
  <si>
    <t>UBND TP Phan Thiết</t>
  </si>
  <si>
    <t xml:space="preserve">Trường TH Đức Thắng 2 </t>
  </si>
  <si>
    <t>Số 305/QĐ-SKHĐT ngày 31/10/2012</t>
  </si>
  <si>
    <t>Trường TH Tiến Thành 1 - Thôn Tiến Hòa</t>
  </si>
  <si>
    <t>Số 406/QĐ-SKHĐT ngày 28/10/2016</t>
  </si>
  <si>
    <t>UBND thành phố
 Phan Thiết</t>
  </si>
  <si>
    <t xml:space="preserve">Trường TH Tiến Thành 2 - Thôn Tiến An </t>
  </si>
  <si>
    <t>Số 403/QĐ-SKHĐT ngày 28/10/2016</t>
  </si>
  <si>
    <t>Trường TH Hòa Phú 1</t>
  </si>
  <si>
    <t>Số 3805/QĐ-UBND ngày 31/12/2009</t>
  </si>
  <si>
    <t>UBND huyện Tuy Phong</t>
  </si>
  <si>
    <t>02 khối 08 phòng học Trường TH Chí Công 3</t>
  </si>
  <si>
    <t>Số 335/QĐ-SKHĐT ngày  30/9/2013</t>
  </si>
  <si>
    <t>03 phòng học Trường Mẫu giáo Phú Lạc (cơ sở Phú Điền)</t>
  </si>
  <si>
    <t>Số 393/QĐ-SKHĐT ngày 02/11/2015</t>
  </si>
  <si>
    <t xml:space="preserve">Trường TH Phan Thanh 1 </t>
  </si>
  <si>
    <t>Số 412/QĐ-SKHĐT ngày 05/11/2015</t>
  </si>
  <si>
    <t>UBND huyện Bắc Bình</t>
  </si>
  <si>
    <t>Trường TH Lương Sơn 3</t>
  </si>
  <si>
    <t>Số 395/QĐ-SKHĐT ngày 03/11/2015</t>
  </si>
  <si>
    <t>Hỗ trợ đầu tư Trường Mẫu giáo Phan Thanh</t>
  </si>
  <si>
    <t>12483/QĐ-UB 31/10/2016</t>
  </si>
  <si>
    <t>Trường TH Phan Hòa 2</t>
  </si>
  <si>
    <t>Số 392/QĐ-SKHĐT ngày 9/12/2010</t>
  </si>
  <si>
    <t>Hỗ trợ đầu tư Trường Mẫu giáo Phan Hòa</t>
  </si>
  <si>
    <t>426/QĐ-SKHĐT ngày 31/10/2016</t>
  </si>
  <si>
    <t>Trường THCS Phan Hòa</t>
  </si>
  <si>
    <t>210/QĐ-SKHĐT, ngày 23/6/2017</t>
  </si>
  <si>
    <t>Trường TH Phan Hòa 1</t>
  </si>
  <si>
    <t>216/QĐ-SKHĐT, ngày 26/6/2017</t>
  </si>
  <si>
    <t>Trường TH Bình An</t>
  </si>
  <si>
    <t>Số 366/QĐ- SKHĐT ngày  24/10/2010</t>
  </si>
  <si>
    <t xml:space="preserve">Trường TH Hàm Liêm 1 </t>
  </si>
  <si>
    <t>2844/SKHĐT ngày 28/10/2015</t>
  </si>
  <si>
    <t>UBND huyện
 Hàm Thuận Bắc</t>
  </si>
  <si>
    <t>Trường TH Hàm Trí 1</t>
  </si>
  <si>
    <t>Số 356/QĐ-SKHĐT ngày 05/10/2016</t>
  </si>
  <si>
    <t>Trường TH Hàm Đức 2</t>
  </si>
  <si>
    <t>Số 401/QĐ-SKHĐT ngày 05/11/2015</t>
  </si>
  <si>
    <t>UBND huyện
  Hàm Thuận Bắc</t>
  </si>
  <si>
    <t>Trường TH Hồng Sơn 4</t>
  </si>
  <si>
    <t>Số 399/QĐ-SKHĐT ngày 05/11/2015</t>
  </si>
  <si>
    <t>UBND huyện  
Hàm Thuận Bắc</t>
  </si>
  <si>
    <t>Trường TH Hàm Chính 2</t>
  </si>
  <si>
    <t>Số 392/QĐ-SKHĐT ngày 02/11/2015</t>
  </si>
  <si>
    <t>UBND huyện 
 Hàm Thuận Bắc</t>
  </si>
  <si>
    <t xml:space="preserve">Hỗ trợ đầu tư Trường Mẫu giáo Hàm Chính 1, huyện Hàm Thuận Bắc; hạng mục: Khối 4 phòng học, khối hành chính hiệu bộ, san nền, sân trường </t>
  </si>
  <si>
    <t>289/QĐ-UBND, 
 22/01/2016</t>
  </si>
  <si>
    <t>Hỗ trợ đầu tư Trường Mẫu giáo Hàm Chính 2, huyện Hàm Thuận Bắc; hạng mục: Khối 4 phòng chức năng, khối 2 phòng học.</t>
  </si>
  <si>
    <t>1697/QĐ-UBND, 
 25/03/2016</t>
  </si>
  <si>
    <t xml:space="preserve">Hỗ trợ đầu tư Trường Mẫu giáo Hàm Hiệp, huyện Hàm Thuận Bắc; hạng mục: Khối 4 phòng học, khối 4 phòng chức năng, sân trường </t>
  </si>
  <si>
    <t>291/QĐ-UBND, 
 22/01/2016</t>
  </si>
  <si>
    <t>- Trường TH Hồng Sơn 2 ( 10P)</t>
  </si>
  <si>
    <t>UBND huyện Hàm Thuận Bắc</t>
  </si>
  <si>
    <t>Trường TH Bình An, xã Hàm Chính (10 phòng)</t>
  </si>
  <si>
    <t>Trường TH Hồng Sơn 2- HTBắc (Khối HCHBộ, nhà để xe 2 bánh, cổng, tường rào, sân trường,...)</t>
  </si>
  <si>
    <t xml:space="preserve"> 359/QĐ-SKHĐT ngày 30/10/14</t>
  </si>
  <si>
    <t>UBND huyện 
Hàm Thuận Bắc</t>
  </si>
  <si>
    <t>Trường TH Bình An (Khối hành chính - hiệu bộ)</t>
  </si>
  <si>
    <t>Số 381/QĐ-SKHĐT ngày 30/10/2015</t>
  </si>
  <si>
    <t>UBND huyện  Hàm Thuận Bắc</t>
  </si>
  <si>
    <t>Trường TH Hàm Đức 1</t>
  </si>
  <si>
    <t>Số 351/QĐ-SKHĐT ngày 30/10/2014</t>
  </si>
  <si>
    <t>Trường THCS Hàm Nhơn</t>
  </si>
  <si>
    <t>Hỗ trợ đầu tư Trường Mẫu giáo Hàm Thắng 2 (4 phòng học + H.C.H.Bộ,…)</t>
  </si>
  <si>
    <t>1459/QĐ-UBND, 
 21/03/2016</t>
  </si>
  <si>
    <t>Trường TH Hồng Liêm 3</t>
  </si>
  <si>
    <t>Số 333/QĐ-SKHĐT ngày 16/9/2016</t>
  </si>
  <si>
    <t>Khối 10 phòng Trường TH Hồng Sơn 1, huyện Hàm Thuận Bắc</t>
  </si>
  <si>
    <t>327/QĐ-SKHĐT ngày 30/10/2014</t>
  </si>
  <si>
    <t>UBND huyện
Hàm Thuận Bắc</t>
  </si>
  <si>
    <t>Trường PTDTNT  Hàm Thuận Nam</t>
  </si>
  <si>
    <t>1929/QĐ-UBND, ngày 10/7/2017</t>
  </si>
  <si>
    <t>UBND huyện  Hàm Thuận Nam</t>
  </si>
  <si>
    <t>Trường TH Hàm Minh 1</t>
  </si>
  <si>
    <t>1088/QĐ-UBND ngày 10/9/2013</t>
  </si>
  <si>
    <t>Trường THCS Mương Mán</t>
  </si>
  <si>
    <t>366/QĐ-SKHĐT ngày 30/10/2015</t>
  </si>
  <si>
    <t>UBND huyện
 Hàm Thuận Nam</t>
  </si>
  <si>
    <t>Hỗ trợ đầu tư Trường MG Mương Mán (Khối hành chính quản trị, nhà ăn,…)</t>
  </si>
  <si>
    <t>Số 1087a/QĐ-UBND ngày 10/9/2013</t>
  </si>
  <si>
    <t>UBND huyện 
Hàm Thuận Nam</t>
  </si>
  <si>
    <t>Hỗ trợ đầu tư Trường Mẫu giáo Hàm Cường (điểm chính)</t>
  </si>
  <si>
    <t>1006a/QĐ-UBND ngày 19/8/2013</t>
  </si>
  <si>
    <t>Hỗ trợ đầu tư Trường Mẫu giáo Hàm Cường (điểm lẻ Phú Lộc 1)</t>
  </si>
  <si>
    <t>1015a/QĐ-UBND ngày 23/8/2013</t>
  </si>
  <si>
    <t>Hỗ trợ đầu tư Trường Mẫu giáo Hàm Kiệm</t>
  </si>
  <si>
    <t>1006c/QĐ-UBND ngày 20/8/2013</t>
  </si>
  <si>
    <t>Trường TH Tân Thắng 1</t>
  </si>
  <si>
    <t>Số 370/QĐ-SKHĐT ngày 30/10/2015</t>
  </si>
  <si>
    <t>UBND huyện Hàm Tân</t>
  </si>
  <si>
    <t>Trường TH Tân Nghĩa 3</t>
  </si>
  <si>
    <t>Số 375/QĐ-SKHĐT ngày 30/10/2015</t>
  </si>
  <si>
    <t>Trường TH Tân Phúc 2</t>
  </si>
  <si>
    <t>Số 369/QĐ-SKHĐT ngày 30/10/2015</t>
  </si>
  <si>
    <t>Trường THCS Tân Xuân</t>
  </si>
  <si>
    <t>Số 103/QĐ-SKHĐT ngày 29/3/2016</t>
  </si>
  <si>
    <t>Trường TH Sông Phan 2</t>
  </si>
  <si>
    <t>168/QĐ-SKHĐT ngày 20/5/2013</t>
  </si>
  <si>
    <t>Trường TH Tân Thắng 1 (10 phòng)</t>
  </si>
  <si>
    <t>Số 393/QĐ-SKHĐT ngày 30/10/2013</t>
  </si>
  <si>
    <t>Trường TH Tân Đức</t>
  </si>
  <si>
    <t>Số 397/QĐ-SKHĐT ngày 03/12/2014</t>
  </si>
  <si>
    <t>Trường TH Bình Tân 2 (giai đoạn 2)</t>
  </si>
  <si>
    <t>Số 353/QĐ-SKHĐT ngày 30/10/2015</t>
  </si>
  <si>
    <t>UBND thị xã La Gi</t>
  </si>
  <si>
    <t>Trường TH Tân Thiện</t>
  </si>
  <si>
    <t>Số 361/QĐ-SKHĐT ngày 30/10/2015</t>
  </si>
  <si>
    <t>Hỗ trợ đầu tư Trường Mẫu giáo Tân Phước</t>
  </si>
  <si>
    <t>1485/QĐ- UBND, ngày 28/10/2016</t>
  </si>
  <si>
    <t>Trường THCS Tân Bình</t>
  </si>
  <si>
    <t>Số 106/QĐ-SKHĐT ngày 14/3/2017</t>
  </si>
  <si>
    <t>Trường TH Tân Bình 1</t>
  </si>
  <si>
    <t>Số 421/QĐ-SKHĐT ngày 28/10/2016</t>
  </si>
  <si>
    <t>Trường TH Đức Phú 1</t>
  </si>
  <si>
    <t>Số 431/QĐ-SKHĐT ngày 31/11/2015</t>
  </si>
  <si>
    <t>UBND huyện Tánh Linh</t>
  </si>
  <si>
    <t>Trường THCS Gia An</t>
  </si>
  <si>
    <t>Số 270/QĐ-SKHĐT ngày 21/10/2011</t>
  </si>
  <si>
    <t>Trường TH Đồng Kho 2</t>
  </si>
  <si>
    <t>Số 377/QĐ-SKHĐT ngày 30/10/2015</t>
  </si>
  <si>
    <t xml:space="preserve">Hỗ trợ đầu tư Trường Mẫu giáo Suối Kiết </t>
  </si>
  <si>
    <t>Hỗ trợ đầu tư Trường Mẫu giáo Bình Minh</t>
  </si>
  <si>
    <t>Số 125/QĐ-SKHĐT ngày 12/5/2014</t>
  </si>
  <si>
    <t>Trường TH Đức Phú 2</t>
  </si>
  <si>
    <t>Số 1212/QĐ-SKHĐT ngày 06/10/2005</t>
  </si>
  <si>
    <t>Trường TH Huy Khiêm 2</t>
  </si>
  <si>
    <t>Số 303/QĐ-SKHĐT ngày 13/10/2015</t>
  </si>
  <si>
    <t>Trường TH Đức Bình 2 - phân hiệu thôn 4 (khối 10 phòng học)</t>
  </si>
  <si>
    <t>Số 400/QĐ-SKHĐT ngày  30/10/2013</t>
  </si>
  <si>
    <t>Trường THCS Bắc Ruộng</t>
  </si>
  <si>
    <t>Số 313/QĐ-SKHĐT ngày  30/10/2014</t>
  </si>
  <si>
    <t>Trường TH Đức Tân 2</t>
  </si>
  <si>
    <t>Số 338/QĐ-SKHĐT ngày 30/10/2014</t>
  </si>
  <si>
    <t>Trường TH Đức Tín 2</t>
  </si>
  <si>
    <t>UBND huyện Đức Linh</t>
  </si>
  <si>
    <t>Trường Tiểu học Đa kai 1</t>
  </si>
  <si>
    <t>Số 365/QĐ-SKHĐT ngày 30/10/2015</t>
  </si>
  <si>
    <t>Trường TH Trà Tân 3</t>
  </si>
  <si>
    <t>Số 458/QĐ-SKHĐT ngày 30/10/2017</t>
  </si>
  <si>
    <t>Trường THPT Hòa Đa</t>
  </si>
  <si>
    <t>3034-UBND,  07/11/2008</t>
  </si>
  <si>
    <t>Sở Giáo dục và Đào tạo</t>
  </si>
  <si>
    <t xml:space="preserve"> Trường THPT Nguyễn Huệ- Khối thí nghiệm thực hành</t>
  </si>
  <si>
    <t>Số 444/QĐ-SKHĐT ngày 31/10/2016</t>
  </si>
  <si>
    <t>10 phòng học Trường THPT Quang Trung</t>
  </si>
  <si>
    <t>7 phòng học Trường THPT Hàm Thuận Nam</t>
  </si>
  <si>
    <t>6 phòng học Trường THPT Đức Tân</t>
  </si>
  <si>
    <t>9 phòng học Trường THPT Lý Thường Kiệt</t>
  </si>
  <si>
    <t xml:space="preserve">Trường THPT Phan Bội Châu </t>
  </si>
  <si>
    <t xml:space="preserve">Hoàn ứng </t>
  </si>
  <si>
    <t>Trường THPT Huỳnh Thúc Kháng</t>
  </si>
  <si>
    <t>Số 1703/QĐ-UBND ngày 11/8/2011</t>
  </si>
  <si>
    <t>Trường THPT Phan Thiết</t>
  </si>
  <si>
    <t>Số 380/QĐ-SKHĐT ngày 30/10/2015</t>
  </si>
  <si>
    <t>Trường THCS Lạc Đạo</t>
  </si>
  <si>
    <t>118/QĐ-SKHĐT ngày 03/4/2013</t>
  </si>
  <si>
    <t>Trường TH Hưng Long 2</t>
  </si>
  <si>
    <t>347/QĐ-SKHĐT ngày 06/12/2011</t>
  </si>
  <si>
    <t>Trường TH Phú Thủy 2</t>
  </si>
  <si>
    <t>Số 263/QĐ-SKHĐT ngày  30/9/2014</t>
  </si>
  <si>
    <t>Trường THCS Lê Hồng Phong</t>
  </si>
  <si>
    <t>Số 295/QĐ-SKHĐT ngày  29/8/2013</t>
  </si>
  <si>
    <t>Hỗ trợ Sửa chữa, XD Trường Mầm non Bông Sen</t>
  </si>
  <si>
    <t>Số 4712/QĐ-UBND ngày 27/12/2013</t>
  </si>
  <si>
    <t>Trường TH Chí Công 2</t>
  </si>
  <si>
    <t>2645/UBND ngày 31/12/2007</t>
  </si>
  <si>
    <t>Trường TH Bình Thạnh</t>
  </si>
  <si>
    <t>334/SKHĐT ngày 30/9/2013</t>
  </si>
  <si>
    <t>Trường TH Liên Hương 5</t>
  </si>
  <si>
    <t>2376/UBBT ngày 21/9/2001</t>
  </si>
  <si>
    <t>Hỗ trợ XD Khối Hành chính hiệu bộ Trường TH Bình Thạnh</t>
  </si>
  <si>
    <t>Số 2635/QĐ-UBND ngày 30/7/2013</t>
  </si>
  <si>
    <t xml:space="preserve">Trường TH Bình Tân 2 </t>
  </si>
  <si>
    <t>Số 413/QĐ-SKHĐT ngày 18/12/2014</t>
  </si>
  <si>
    <t>Trường TH Phan Rí Thành 1</t>
  </si>
  <si>
    <t>Số 182/QĐ-SKHĐT ngày 10/7/2015</t>
  </si>
  <si>
    <t>Trường TH Lâm Hòa (15 phòng học + sân, tường rào,…)</t>
  </si>
  <si>
    <t>2012- 2015</t>
  </si>
  <si>
    <t>180/QĐ-SKHĐT ngày 12/7/2012</t>
  </si>
  <si>
    <t>Hỗ trợ đầu tư Trường Mẫu giáo Hoa Phượng</t>
  </si>
  <si>
    <t xml:space="preserve">Đủ </t>
  </si>
  <si>
    <t>Số 7227/QĐ-UBND ngày 19/9/2014</t>
  </si>
  <si>
    <t>Trường TH Hồng Thái 2</t>
  </si>
  <si>
    <t>Số 800/QĐ-STC và 801/QĐ-STC ngày 28/8/2017</t>
  </si>
  <si>
    <t>Số 243/QĐ-SKHĐT ngày 16/9/2014</t>
  </si>
  <si>
    <t>Hỗ trợ XD 3 phòng học Mẫu giáo Hồng Sơn 1 + 2 phòng học Mẫu giáo Hồng Sơn 2</t>
  </si>
  <si>
    <t>Số 10526/QĐ-UBND ngày 29/10/2014</t>
  </si>
  <si>
    <t xml:space="preserve">Hỗ trợ XD cải tạo, sửa chữa, bổ sung cơ sở vật chất các trường học xã Hồng Sơn </t>
  </si>
  <si>
    <t>Số 10543/QĐ-UBND ngày 29/10/2014</t>
  </si>
  <si>
    <t>Hỗ trợ XD Sửa chữa, XD bổ sung hạng mục Trường THCS Hàm Đức</t>
  </si>
  <si>
    <t>Số 10126/QĐ-UBND ngày 17/10/2014</t>
  </si>
  <si>
    <t>Hỗ trợ XD công trình Cổng tường rào, nhà vệ sinh điểm lẻ Phú Phong - Trường TH Hàm Mỹ 3</t>
  </si>
  <si>
    <t>Số 1096/QĐ-UBND ngày 12/9/2013</t>
  </si>
  <si>
    <t>Hỗ trợ XD công trình Cải tạo dãy trệt làm khối hành chính- hiệu bộ, 03 phòng học bộ môn, nhà đa năng thể chất điểm chính - Trường TH Hàm Mỹ 2</t>
  </si>
  <si>
    <t>Số 1088/QĐ-UBND ngày 10/9/2013</t>
  </si>
  <si>
    <t>UBND huyện Hàm Thuận Nam</t>
  </si>
  <si>
    <t>Hỗ trợ XD công trình Cổng tường rào, nhà vệ sinh giáo viên, sửa chữa 04 phòng tiểu học cho mẫu giáo, sửa chữa 05 phòng cho tiểu học điểm lẻ Phú Hưng - Trường TH Hàm Mỹ 2</t>
  </si>
  <si>
    <t>Số 1092/QĐ-UBND ngày 12/9/2013</t>
  </si>
  <si>
    <t>Hỗ trợ XD công trình Phòng giáo dục thể chất, nghệ thuật; phòng hiệu phó; kế toán; bếp ăn điểm chính - Trường mẫu giáo Hàm Mỹ</t>
  </si>
  <si>
    <t>Số 1094/QĐ-UBND ngày 12/9/2013</t>
  </si>
  <si>
    <t>Hỗ trợ XD công trình 03 phòng học bộ môn, khối hành chính hiệu bộ- Trường TH Hàm Mỹ 1</t>
  </si>
  <si>
    <t>Số 1098/QĐ-UBND ngày 12/9/2013</t>
  </si>
  <si>
    <t>Hỗ trợ XD công trình Phòng giáo dục thể chất và phòng học bộ môn - Trường TH Tân Thuận 1</t>
  </si>
  <si>
    <t>Số 1097/QĐ-UBND ngày 12/9/2013</t>
  </si>
  <si>
    <t>Hỗ trợ XD công trình Cổng tường rào, nhà vệ sinh giáo viên và học sinh điểm lẻ Hiệp Nghĩa - Trường TH Tân Thuận 1</t>
  </si>
  <si>
    <t>Số 1091/QĐ-UBND ngày 12/9/2013</t>
  </si>
  <si>
    <t>Trường TH Hàm Phú 2</t>
  </si>
  <si>
    <t>Số 400/QĐ-SKHĐT ngày 05/11/2015</t>
  </si>
  <si>
    <t>Trường THCS Hàm Đức (8 phòng học)</t>
  </si>
  <si>
    <t>Số 389/QĐ-SKHĐT ngày 28/12/2012</t>
  </si>
  <si>
    <t>Trường THCS Hồng Sơn</t>
  </si>
  <si>
    <t>Số 281/QĐ-SKHĐT ngày 22/9/2015</t>
  </si>
  <si>
    <t>Hỗ trợ đầu tư khối 4 phòng chức năng Trường THCS Thuận Hòa</t>
  </si>
  <si>
    <t>Số 10869/QĐ-UBND ngày 21/11/2014</t>
  </si>
  <si>
    <t>Trường TH  Bình An (khối 10 phòng học)</t>
  </si>
  <si>
    <t>2015- 2016</t>
  </si>
  <si>
    <t>Số 402/QĐ-SKHĐT ngày 30/10/2013</t>
  </si>
  <si>
    <t>Trường Mẫu giáo Hàm Liêm</t>
  </si>
  <si>
    <t>Số 4654/QĐ-UBND ngày 30/10/2013</t>
  </si>
  <si>
    <t>Trường Mẫu giáo Hồng Liêm</t>
  </si>
  <si>
    <t>Số 6017/QĐ-UBND ngày 12/10/2015</t>
  </si>
  <si>
    <t>Hỗ trợ đầu tư Trường Mẫu giáo Hàm Cường</t>
  </si>
  <si>
    <t>Số 1120/QĐ-UBND ngày 19/9/2013</t>
  </si>
  <si>
    <t>Số 1123/QĐ-UBND ngày 25/9/2013</t>
  </si>
  <si>
    <t>Hỗ trợ đầu tư Trường Mẫu giáo Hàm Thạnh</t>
  </si>
  <si>
    <t>Số 1162/QĐ-UBND ngày 01/10/2013</t>
  </si>
  <si>
    <t>Trường TH Tân Thuận 1</t>
  </si>
  <si>
    <t>Số 340/QĐ-SKHĐT ngày 30/10/2013</t>
  </si>
  <si>
    <t>UBND huyện  
Hàm Thuận Nam</t>
  </si>
  <si>
    <t>Trường TH Hàm Kiệm 2</t>
  </si>
  <si>
    <t>Số 341/QĐ-SKHĐT ngày 30/10/2013</t>
  </si>
  <si>
    <t>Trường TH Tân Thành 1</t>
  </si>
  <si>
    <t>Số 333/QĐ-SKHĐT ngày 20/10/2014</t>
  </si>
  <si>
    <t>Hỗ trợ đầu tư Trường Mẫu giáo Mương Mán (khối lớp học, san nền,…)</t>
  </si>
  <si>
    <t>Số 1088a/QĐ-UBND ngày 10/9/2013</t>
  </si>
  <si>
    <t>Trường TH Sơn Mỹ 2</t>
  </si>
  <si>
    <t>Số 373/QĐ-SKHĐT ngày 30/10/2015</t>
  </si>
  <si>
    <t>Trường THCS Sông Phan</t>
  </si>
  <si>
    <t>348/SKHĐT ngày 7/12/2012</t>
  </si>
  <si>
    <t>UBND huyện 
Hàm Tân</t>
  </si>
  <si>
    <t>Trường TH Tân Nghĩa 1 (12 phòng học)</t>
  </si>
  <si>
    <t>Số 363/QĐ-SKHĐT ngày 20/10/2014</t>
  </si>
  <si>
    <t>Trường TH Tân An 1</t>
  </si>
  <si>
    <t>Số 346/QĐ-SKHĐT ngày  30/10/2014</t>
  </si>
  <si>
    <t>UBND TX La Gi</t>
  </si>
  <si>
    <t xml:space="preserve">Trường TH Bắc Ruộng 2 </t>
  </si>
  <si>
    <t>Số 139/QĐ-SKHĐT ngày 22/4/2013</t>
  </si>
  <si>
    <t>Trường TH Đồng Kho 1</t>
  </si>
  <si>
    <t>Số 396/QĐ-SKHĐT ngày 30/10/2013</t>
  </si>
  <si>
    <t>Trường TH Đông Hà 2</t>
  </si>
  <si>
    <t>357/QĐ-SKHĐT ngày 30/10/2013</t>
  </si>
  <si>
    <t>Trường THCS Thuận Quý</t>
  </si>
  <si>
    <t>Số 385/QĐ-SKHĐT ngày 30/10/2015</t>
  </si>
  <si>
    <t>Trường THCS Hàm Mỹ</t>
  </si>
  <si>
    <t>Số 371/QĐ-SKHĐT ngày 30/10/2015</t>
  </si>
  <si>
    <t>Trường THCS Hòa Minh</t>
  </si>
  <si>
    <t>Số 373/QĐ-SKHĐT ngày 14/10/2016</t>
  </si>
  <si>
    <t>Trường THCS Măng Tố</t>
  </si>
  <si>
    <t>Số 254/QĐ-SKHĐT ngày 26/9/2012</t>
  </si>
  <si>
    <t>Trường TH Nghị Đức 1</t>
  </si>
  <si>
    <t>Số 342/QĐ-SKHĐT ngày   30/9/2013</t>
  </si>
  <si>
    <t>Trường TH Nghị Đức 2</t>
  </si>
  <si>
    <t>Số 90/QĐ-SKHĐT ngày    15/5/2012</t>
  </si>
  <si>
    <t>Trường TH Đức Thuận</t>
  </si>
  <si>
    <t>Số 325/QĐ-SKHĐT ngày    18/06/2012</t>
  </si>
  <si>
    <t xml:space="preserve"> Cộng đồng phòng tránh thiên tai Trường TH Lạc Tánh 1 </t>
  </si>
  <si>
    <t>Số 4089/QĐ-UBND ngày 30/10/2014</t>
  </si>
  <si>
    <t>Trường TH Đức Hạnh 1</t>
  </si>
  <si>
    <t>329/QĐ-SKHĐT ngày 27/9/2013</t>
  </si>
  <si>
    <t xml:space="preserve">Trường THCS Tân Hà </t>
  </si>
  <si>
    <t>2016- 2017</t>
  </si>
  <si>
    <t>338/QĐ-SKHĐT ngày 30/9/2013</t>
  </si>
  <si>
    <t>Trường Mầm non Sơn Ca</t>
  </si>
  <si>
    <t>Số 272/QĐ-SKHĐT ngày 11/6/2010</t>
  </si>
  <si>
    <t>Trường THCS Đức Tân</t>
  </si>
  <si>
    <t>32/QĐ-STC ngày 10/1/2017</t>
  </si>
  <si>
    <t>12/QĐ- SKHĐT ngày     18/1/2010</t>
  </si>
  <si>
    <t xml:space="preserve">Trường TH Suối Kiết </t>
  </si>
  <si>
    <t>93/QĐ-STC 9/2/15, 511/QĐ-STC 3/7/15</t>
  </si>
  <si>
    <t>398/QĐ-SKHĐT ngày 03/12/2014</t>
  </si>
  <si>
    <t>Trường Mẫu giáo Hoa Phượng</t>
  </si>
  <si>
    <t>Số 340/QĐ-SKHĐT ngày 30/9/2013</t>
  </si>
  <si>
    <t xml:space="preserve">Hỗ trợ đầu tư Trường Mẫu giáo Đông Hà </t>
  </si>
  <si>
    <t>Số 3088/QĐ-UBND ngày
06/9/2013</t>
  </si>
  <si>
    <t>Số 329/QĐ-SKHĐT ngày 27/9/2013</t>
  </si>
  <si>
    <t>Hỗ trợ Trường Mẫu giáo Long Hải (Khối hiệu bộ)</t>
  </si>
  <si>
    <t>Số 1015/QĐ-UBND ngày 15/7/2015</t>
  </si>
  <si>
    <t>UBND huyện Phú Quý</t>
  </si>
  <si>
    <t xml:space="preserve">Khối 18 phòng học Trường TH Quý Thạnh </t>
  </si>
  <si>
    <t>Số 337/QĐ-SKHĐT ngày 30/9/2013</t>
  </si>
  <si>
    <t>Trường TH Phú An</t>
  </si>
  <si>
    <t>343/QĐ-SKHĐT ngày 30/9/2013</t>
  </si>
  <si>
    <t>Trường THCS Long Hải (Khối hiệu bộ)</t>
  </si>
  <si>
    <t>Số 318/QĐ-SKHĐT ngày  30/10/2014</t>
  </si>
  <si>
    <t>Hỗ trợ Trường MG Long Hải (Khối hiệu bộ+ hạng mục phụ,...)</t>
  </si>
  <si>
    <t>1015/UBND ngày 15/7/2015</t>
  </si>
  <si>
    <t>Hỗ trợ Trường Mầm non Hải Âu (Khối hiệu bộ)</t>
  </si>
  <si>
    <t>849/UBND ngày 08/6/2015</t>
  </si>
  <si>
    <t xml:space="preserve">Trường PTDTNT tỉnh (Giai đoạn 2) </t>
  </si>
  <si>
    <t>Số 2330/QĐ-UBND ngày 04/9/2008</t>
  </si>
  <si>
    <t>Trường THPT Tuy Phong</t>
  </si>
  <si>
    <t>Số 3174/QĐ-UBND ngày
20/11/2008</t>
  </si>
  <si>
    <t>Sửa chữa Trường THPT theo thực trạng</t>
  </si>
  <si>
    <t>Số 378/QĐ-SKHĐT ngày 21/10/2016</t>
  </si>
  <si>
    <t>SC dãy 10 P.học Trường THPT Tánh Linh</t>
  </si>
  <si>
    <t>Số 2209/QĐ-SKHĐT ngày 29/10/2014</t>
  </si>
  <si>
    <t xml:space="preserve">Trường THPT chuyên Trần Hưng Đạo </t>
  </si>
  <si>
    <t>2009-2017</t>
  </si>
  <si>
    <t>Số 624/QĐ-UBND ngày 04/3/2009</t>
  </si>
  <si>
    <t xml:space="preserve">Trường TH Tiến Lợi (Mở rộng) </t>
  </si>
  <si>
    <t>Số 394/QĐ-SKHĐT ngày 03/11/2015</t>
  </si>
  <si>
    <t>Sửa chữa Trường TH Thanh Hải, thành phố Phan Thiết</t>
  </si>
  <si>
    <t>3204/QĐ-SKHĐT ngày 29/10/2016</t>
  </si>
  <si>
    <t xml:space="preserve">Trường TH Sông Phan 1 </t>
  </si>
  <si>
    <t>Số 157/QĐ-SKHĐT ngày 22/6/2015</t>
  </si>
  <si>
    <t>Trường TH Tân Nghĩa 2 (14 Phòng)</t>
  </si>
  <si>
    <t>Số 395/QĐ-SKHĐT ngày 30/10/2013</t>
  </si>
  <si>
    <t>Trường TH Sơn Mỹ 1</t>
  </si>
  <si>
    <t>Số 147/QĐ-SKHĐT ngày 04/05/2013</t>
  </si>
  <si>
    <t>Trường Mẫu giáo Bình Tân</t>
  </si>
  <si>
    <t>Số 47/QĐ-SKHĐT ngày 21/02/2014</t>
  </si>
  <si>
    <t>272/SKHĐT ngày 11/6/2010</t>
  </si>
  <si>
    <t>Trường Tiểu học ĐaKai 2</t>
  </si>
  <si>
    <t>395/SKHĐT ngày 10/12/2010</t>
  </si>
  <si>
    <t>Trường TH Sùng Nhơn 1</t>
  </si>
  <si>
    <t>999/ SKHĐT, 25/4/2002</t>
  </si>
  <si>
    <t>Trường TH Sùng Nhơn 2</t>
  </si>
  <si>
    <t>374/SKHĐT, 28/10/2013</t>
  </si>
  <si>
    <t>Trường Tiểu học Tân Hà 2</t>
  </si>
  <si>
    <t>Số 368/QĐ-SKHĐT ngày 30/10/2015</t>
  </si>
  <si>
    <t>Trường Mẫu giáo Tân Hà</t>
  </si>
  <si>
    <t>Số 372/QĐ-SKHĐT ngày 30/10/2015</t>
  </si>
  <si>
    <t>Trường Mẫu giáo Vũ Hòa</t>
  </si>
  <si>
    <t>Số 367/QĐ-SKHĐT ngày 30/10/2015</t>
  </si>
  <si>
    <t>Trường THCS Vũ Hòa</t>
  </si>
  <si>
    <t>364/QĐ-SKHĐT ngày 30/10/2015</t>
  </si>
  <si>
    <t>Trường TH Mương Mán (khối hiệu bộ)</t>
  </si>
  <si>
    <t>341/QĐ-SKHĐT ngày 30/9/2013</t>
  </si>
  <si>
    <t>Trường TH Tân Thuận 2</t>
  </si>
  <si>
    <t>Số  355/QĐ-SKHĐT ngày 30/10/2013</t>
  </si>
  <si>
    <t>Hỗ trợ XD công trình 3 phòng học bộ môn và phòng giáo dục thể chất -Trường TH Tân Thuận 4</t>
  </si>
  <si>
    <t>Số 1093/QĐ-UBND ngày 12/9/2013</t>
  </si>
  <si>
    <t>Hỗ trợ XD công trình cổng tường rào, bảng tên trường, 02 phòng, nhà vệ sinh giáo viên điểm lẻ Hiệp Lễ - Trường Mẫu gíáo Tân Thuận</t>
  </si>
  <si>
    <t>Số 1089/QĐ-UBND ngày 10/9/2013</t>
  </si>
  <si>
    <t>Trường TH Hàm Cường 2</t>
  </si>
  <si>
    <t>Số 374/QĐ-SKHĐT ngày 30/10/2015</t>
  </si>
  <si>
    <t>Trường TH Đông Hà 1</t>
  </si>
  <si>
    <t>661, 06/7/2017 của STC</t>
  </si>
  <si>
    <t>2015-2016</t>
  </si>
  <si>
    <t>Số 355/QĐ-SKHĐT ngày 19/11/2010</t>
  </si>
  <si>
    <t xml:space="preserve">Trường THCS Tiến Thành - Thôn Tiến Hải </t>
  </si>
  <si>
    <t>Số 374/QĐ-SKHĐT ngày 31/10/2016</t>
  </si>
  <si>
    <t xml:space="preserve">Trường TH Ninh Thuận </t>
  </si>
  <si>
    <t>Số 376/QĐ-SKHĐT ngày 30/10/2015</t>
  </si>
  <si>
    <t>Hỗ trợ XD công trình Phòng học bộ môn và phòng giáo dục thể chất điểm chính - Trường TH Tân Thuận 3</t>
  </si>
  <si>
    <t>Số 1095/QĐ-UBND ngày 12/9/2013</t>
  </si>
  <si>
    <t>Trường THCS Hàm Chính</t>
  </si>
  <si>
    <t>Số 205/QĐ-SKHĐT ngày 04/6/2013</t>
  </si>
  <si>
    <t xml:space="preserve">Trường Mẫu giáo Hàm Hiệp </t>
  </si>
  <si>
    <t>Số 4655/QĐ-UBND ngày
30/10/2013</t>
  </si>
  <si>
    <t>Trường TH Hàm Phú 1</t>
  </si>
  <si>
    <t>Số 123/QĐ-SKHĐT ngày
08/5/2009</t>
  </si>
  <si>
    <t>Trường THCS Đa Mi</t>
  </si>
  <si>
    <t>326/QĐ-SKHĐT ngày 30/10/2014</t>
  </si>
  <si>
    <t>Trường DTNT huyện Hàm Thuận Bắc</t>
  </si>
  <si>
    <t>Số 316/QĐ-SKHĐT, ngày 7/11/2012</t>
  </si>
  <si>
    <t>Trường THCS Nghị Đức</t>
  </si>
  <si>
    <t>134/QĐ-SKHĐT ngày     8/4/2016</t>
  </si>
  <si>
    <t>Trường TH Bình Tân 2</t>
  </si>
  <si>
    <t>381/QĐ-SKHĐT ngày 29/10/2013</t>
  </si>
  <si>
    <t>Trường TH Tân Tiến 1</t>
  </si>
  <si>
    <t>380/QĐ-SKHĐT ngày 29/10/2013</t>
  </si>
  <si>
    <t xml:space="preserve">Trường TH Vĩnh Hảo 1 </t>
  </si>
  <si>
    <t>2012-2015</t>
  </si>
  <si>
    <t>384/QĐ-SKHĐT ngày 25/11/2014</t>
  </si>
  <si>
    <t>Trường TH Phước Thể 1</t>
  </si>
  <si>
    <t>237/QĐ-SKHĐT ngày 12/9/2012</t>
  </si>
  <si>
    <t>Khối thí nghiệm thực hành Trường THCS Phước Thể</t>
  </si>
  <si>
    <t>Số 201/QĐ-SKHĐT ngày 01/8/2014</t>
  </si>
  <si>
    <t>Hỗ trợ đầu tư Trường Tiểu học Phong Phú 5</t>
  </si>
  <si>
    <t>Số 1515/QĐ-UBND ngày 20/5/2013</t>
  </si>
  <si>
    <t>Trường THPT Hàm Thuận Nam (Sửa/ch khối phòng học)</t>
  </si>
  <si>
    <t>Số 436/QĐ-SKHĐT ngày  31/12/2014</t>
  </si>
  <si>
    <t>Trường THPT Nguyễn Thị Minh Khai</t>
  </si>
  <si>
    <t xml:space="preserve">Số 3109/QĐ-UBND ngày 06/12/07 </t>
  </si>
  <si>
    <t>Trường TH Tân Phước 1 (GĐ 2)</t>
  </si>
  <si>
    <t>Số 818/QĐ-STC ngày 15/8/2016</t>
  </si>
  <si>
    <t>Số 421/QĐ-SKHĐT ngày 15/02/2008</t>
  </si>
  <si>
    <t>236 ngày 10/9/2012</t>
  </si>
  <si>
    <t>Trường THCS Tân Phước</t>
  </si>
  <si>
    <t>Số 160/QĐ-SKHĐT ngày  30/6/2010</t>
  </si>
  <si>
    <t>Trường TH Tân Tiến 3</t>
  </si>
  <si>
    <t>Số 354/QĐ-SKHĐT ngày 30/10/2015</t>
  </si>
  <si>
    <t>Trường TH Phước Hội 4</t>
  </si>
  <si>
    <t>Số 362/QĐ-SKHĐT ngày 30/10/2015</t>
  </si>
  <si>
    <t>Trường TH Tân Hải 2</t>
  </si>
  <si>
    <t>Số 352/QĐ-SKHĐT ngày 30/10/2015</t>
  </si>
  <si>
    <t>Trường THCS Bình Tân</t>
  </si>
  <si>
    <t>229/QĐ-STC ngày 23/3/2017</t>
  </si>
  <si>
    <t>Số 217/QĐ-SKHĐT ngày 18/8/2014</t>
  </si>
  <si>
    <t xml:space="preserve">Hỗ trợ XD Trường Mầm non Tiến Thành - Thôn Tiến Hòa </t>
  </si>
  <si>
    <t>3475/UBND, 28/10/2016</t>
  </si>
  <si>
    <t xml:space="preserve">Trường TH Xuân An </t>
  </si>
  <si>
    <t>Số 3668/QĐ-UBND ngày  22/12/2015</t>
  </si>
  <si>
    <t>Trường TH Tuyên Quang (mở rộng)</t>
  </si>
  <si>
    <t>Số 400/QĐ-SKHĐT ngày 28/10/2016</t>
  </si>
  <si>
    <t>Trường THCS Trà Tân</t>
  </si>
  <si>
    <t>918, 12/11/2015; 991, 03/10/2016 của STC</t>
  </si>
  <si>
    <t>2014-2016</t>
  </si>
  <si>
    <t>Số 104/QĐ-SKHĐT ngày 22/3/2013</t>
  </si>
  <si>
    <t>Hỗ trợ XD 6 phòng học + công trình phụ Trường TH Hồng Thái 3 (cơ sở Thái Thuận)</t>
  </si>
  <si>
    <t>Số 7292/QĐ-UBND ngày 02/8/2013</t>
  </si>
  <si>
    <t>Hỗ trợ XD Khối Hành chính hiệu bộ Trường TH Hải Ninh 1</t>
  </si>
  <si>
    <t>Số 7291/QĐ-UBND ngày 02/8/2013</t>
  </si>
  <si>
    <t>Trường TH Phan Hiệp</t>
  </si>
  <si>
    <t>Số 402/QĐ-SKHĐT ngày 05/11/2015</t>
  </si>
  <si>
    <t>Trường TH Phan Thanh 2</t>
  </si>
  <si>
    <t>Số 403/QĐ-SKHĐT ngày 05/11/2015</t>
  </si>
  <si>
    <t>Trường THCS Phan Hiệp</t>
  </si>
  <si>
    <t>Số 360/QĐ-SKHĐT ngày 14/10/2013</t>
  </si>
  <si>
    <t>Trường THCS Suối Kiết (đối ứng ADB)</t>
  </si>
  <si>
    <t>Số 104/QĐ-SKHĐT ngày 30/3/2016</t>
  </si>
  <si>
    <t>Trường PTDTNT tỉnh (Sửa chữa khu KTXá A và B)</t>
  </si>
  <si>
    <t>Số 335/QĐ-SKHĐT ngày 30/10/2014</t>
  </si>
  <si>
    <t>II</t>
  </si>
  <si>
    <t>Các dự án chuyển tiếp</t>
  </si>
  <si>
    <t>Trường THCS Lê Văn Tám</t>
  </si>
  <si>
    <t>361/QĐ-SKHĐT ngày 30/10/2014</t>
  </si>
  <si>
    <t>Trường THCS Võ Thị Sáu</t>
  </si>
  <si>
    <t>Số 417/QĐ-SKHĐT ngày 28/10/2016</t>
  </si>
  <si>
    <t>Trường Mầm non Hướng Dương</t>
  </si>
  <si>
    <t>Số 339/QĐ-SKHĐT ngày 30/12/2013</t>
  </si>
  <si>
    <t>Trường THCS Sông Lũy</t>
  </si>
  <si>
    <t>Số 442/QĐ-SKHĐT ngày  31/12/2014</t>
  </si>
  <si>
    <t>Trường TH Hàm Thắng 2</t>
  </si>
  <si>
    <t>Số 300/QĐ-SKHĐT ngày 28/10/2014</t>
  </si>
  <si>
    <t>Trường TH Hòa Thành</t>
  </si>
  <si>
    <t>Số 420/QĐ SKHĐT, ngày 28/10/2016</t>
  </si>
  <si>
    <t>Trường THCS Hàm Kiệm</t>
  </si>
  <si>
    <t>Số 167/QĐ-SKHĐT ngày 04/5/2016</t>
  </si>
  <si>
    <t>Trường TH Thuận Quý</t>
  </si>
  <si>
    <t>Số 440/QĐ-SKHĐT ngày 31/10/2016</t>
  </si>
  <si>
    <t>Trường TH Tân Minh</t>
  </si>
  <si>
    <t>Số 359/QĐ-SKHĐT ngày 14/10/2013</t>
  </si>
  <si>
    <t xml:space="preserve">Trường THCS Tân Nghĩa </t>
  </si>
  <si>
    <t>Số 406/QĐ-SKHĐT ngày 30/10/2013</t>
  </si>
  <si>
    <t>Trường Tiểu học Thắng Hải 1 (15 phòng)</t>
  </si>
  <si>
    <t>Số 235/QĐ-SKHĐT ngày 14/8/2015</t>
  </si>
  <si>
    <t>Trường TH Tân Xuân 2</t>
  </si>
  <si>
    <t>Số 399/QĐ-SKHĐT ngày 28/10/2016</t>
  </si>
  <si>
    <t>Trường Mẫu giáo Tân Phúc</t>
  </si>
  <si>
    <t>Số 430/QĐ-SKHĐT ngày 31/10/2016</t>
  </si>
  <si>
    <t>Trường THCS Tân Phúc</t>
  </si>
  <si>
    <t>Số 407/QĐ-SKHĐT ngày 28/10/2016</t>
  </si>
  <si>
    <t>Trường THCS Thắng Hải</t>
  </si>
  <si>
    <t>Số 194/QĐ-SKHĐT ngày 26/7/2010</t>
  </si>
  <si>
    <t>Trường THCS Phước Hội 1</t>
  </si>
  <si>
    <t>Số 449/QĐ-SKHĐT ngày 31/10/2016</t>
  </si>
  <si>
    <t>Trường THCS Đức Bình</t>
  </si>
  <si>
    <t>Số 366/QĐ-SKHĐT ngày 30/10/2015</t>
  </si>
  <si>
    <t xml:space="preserve">Trường THCS Đồng Kho </t>
  </si>
  <si>
    <t>Số 416/QĐ-SKHĐT ngày 28/10/2016</t>
  </si>
  <si>
    <t>Trường TH Sông Dinh xã Suối Kiết</t>
  </si>
  <si>
    <t>Số 438/QĐ-SKHĐT ngày 31/10/2016</t>
  </si>
  <si>
    <t xml:space="preserve">Trường TH Đức Chính </t>
  </si>
  <si>
    <t>Trường THCS Võ Xu</t>
  </si>
  <si>
    <t>Trường Mầm non Hải Âu</t>
  </si>
  <si>
    <t xml:space="preserve">Trường Mẫu giáo Tam Thanh </t>
  </si>
  <si>
    <t>Trường TH Liên Hương 3</t>
  </si>
  <si>
    <t>Số 431/QĐ-SKHĐT ngày 30/10/2017</t>
  </si>
  <si>
    <t>UBND huyện
 Tuy Phong</t>
  </si>
  <si>
    <t>Trường TH Phan Rí Cửa 1</t>
  </si>
  <si>
    <t>Số 391/QĐ-SKHĐT ngày 19/10/2017</t>
  </si>
  <si>
    <t>Trường TH Phan Rí Cửa 2</t>
  </si>
  <si>
    <t>Số 456/QĐ-SKHĐT ngày 30/10/2017</t>
  </si>
  <si>
    <t>Trường TH Vĩnh Tiến (Khối HCHB)</t>
  </si>
  <si>
    <t>Số 391/QĐ-SKHĐT ngày 19/10/2016</t>
  </si>
  <si>
    <t>Trường TH Phước Thể 2</t>
  </si>
  <si>
    <t>Số 473/QĐ-SKHĐT ngày 31/10/2017</t>
  </si>
  <si>
    <t>Trường TH Hòa Thắng 1</t>
  </si>
  <si>
    <t>Số 60/QĐ-SKHĐT ngày 20/02/2017</t>
  </si>
  <si>
    <t>Trường TH Sông Lũy 3</t>
  </si>
  <si>
    <t>Số 429/QĐ-SKHĐT ngày 30/10/2017</t>
  </si>
  <si>
    <t xml:space="preserve">Trường THCS Bắc Bình 3 </t>
  </si>
  <si>
    <t>Số 439/QĐ-SKHĐT ngày 31/10/2016</t>
  </si>
  <si>
    <t>Trường TH Lê Văn Tám</t>
  </si>
  <si>
    <t>Số 442/QĐ-SKHĐT ngày 31/10/2016</t>
  </si>
  <si>
    <t>Trường TH Hàm Thắng 3 (khối 08 phòng)</t>
  </si>
  <si>
    <t xml:space="preserve"> Số 311/QĐ-SKHĐT ngày 21/8/2017 </t>
  </si>
  <si>
    <t>Trường TH Hàm Thắng 3 (Khối hành chính hiệu bộ)</t>
  </si>
  <si>
    <t>Số 469/QĐ-SKHĐT ngày 09/11/2016</t>
  </si>
  <si>
    <t>Trường TH Thuận Minh 1</t>
  </si>
  <si>
    <t>Số 424/QĐ-SKHĐT ngày 30/10/2017</t>
  </si>
  <si>
    <t>Hỗ trợ đầu tư Trường TH Thuận Minh 2</t>
  </si>
  <si>
    <t>11137/QĐ-UBND, ngày 26/10/2017</t>
  </si>
  <si>
    <t>Hỗ trợ đầu tư Trường MG Thuận Minh</t>
  </si>
  <si>
    <t>11086/QĐ-UBND, ngày 25/10/2017</t>
  </si>
  <si>
    <t xml:space="preserve">Trường TH Lâm Thiện </t>
  </si>
  <si>
    <t>Số 452/QĐ-SKHĐT ngày 30/10/2017</t>
  </si>
  <si>
    <t xml:space="preserve">Trường TH Hồng Liêm 1 (hỗ trợ) </t>
  </si>
  <si>
    <t>11084/QĐ-UBND, ngày 24/10/2017</t>
  </si>
  <si>
    <t>Trường TH An Thịnh, thị trấn Phú Long (18 phòng học)</t>
  </si>
  <si>
    <t>Số 438/QĐ-SKHĐT ngày 30/10/2017</t>
  </si>
  <si>
    <t>Trường THCS Thủ Khoa Huân</t>
  </si>
  <si>
    <t>Số 432/QĐ-SKHĐT ngày 31/10/2016</t>
  </si>
  <si>
    <t>UBND thành phố 
 Phan Thiết</t>
  </si>
  <si>
    <t>Trường TH Đức Long (cơ sở 2 )</t>
  </si>
  <si>
    <t>Số 463/QĐ-SKHĐT ngày 30/10/2017</t>
  </si>
  <si>
    <t>Trường TH Tân Thuận 4</t>
  </si>
  <si>
    <t>Số 418/QĐ-SKHĐT ngày 28/10/2016</t>
  </si>
  <si>
    <t>Trường THCS Tân Thuận</t>
  </si>
  <si>
    <t>Số 388/QĐ-SKHĐT ngày 18/10/2017</t>
  </si>
  <si>
    <t>Trường TH Thuận Nam 3</t>
  </si>
  <si>
    <t>Số 140/QĐ-SKHĐT ngày 17/4/2017</t>
  </si>
  <si>
    <t>Hỗ trợ XD Trường MG Thuận Quý</t>
  </si>
  <si>
    <t>1947/QĐ- UBND, ngày 10/7/2017</t>
  </si>
  <si>
    <t>Hỗ trợ XD Trường TH Hàm Kiệm 1</t>
  </si>
  <si>
    <t>1930/QĐ- UBND, ngày 10/7/2017</t>
  </si>
  <si>
    <t>Hỗ trợ XD Trường TH Hàm Cường 1</t>
  </si>
  <si>
    <t>1929/QĐ- UBND, ngày 10/7/2017</t>
  </si>
  <si>
    <t>Trường THCS Tân Thắng</t>
  </si>
  <si>
    <t>Số 381/QĐ-SKHĐT ngày 16/10/2017</t>
  </si>
  <si>
    <t>Trường TH Tân Thắng 2</t>
  </si>
  <si>
    <t>Số 399/QĐ-SKHĐT ngày 23/10/2017</t>
  </si>
  <si>
    <t>Số 380/QĐ-SKHĐT ngày 16/10/2017</t>
  </si>
  <si>
    <t>Trường THCS Bình Tân (giai đoạn 2)</t>
  </si>
  <si>
    <t>Số 465/QĐ-SKHĐT ngày 30/10/2017</t>
  </si>
  <si>
    <t>Trường TH Tân An 1 (giai đoạn 2)</t>
  </si>
  <si>
    <t>Số 464/QĐ-SKHĐT ngày 30/10/2017</t>
  </si>
  <si>
    <t>Trường TH Gia An 2</t>
  </si>
  <si>
    <t>Số 454/QĐ-SKHĐT ngày 30/10/2017</t>
  </si>
  <si>
    <t xml:space="preserve">Hỗ trợ đầu tư Trường MG Búp Măng - thôn 3 xã Gia An </t>
  </si>
  <si>
    <t>2096/QĐ-UBND, ngày 8/8/2017</t>
  </si>
  <si>
    <t>Trường TH Đức Bình 2 (phân hiệu thôn 4)</t>
  </si>
  <si>
    <t>Số 453/QĐ-SKHĐT ngày 30/10/2017</t>
  </si>
  <si>
    <t>Trường THCS Đức Thuận</t>
  </si>
  <si>
    <t>Số 422/QĐ-SKHĐT ngày 30/10/2017</t>
  </si>
  <si>
    <t>Trường THCS Đức Chính</t>
  </si>
  <si>
    <t>Số 410/QĐ-SKHĐT ngày 27/10/2017</t>
  </si>
  <si>
    <t>Trường THCS Nam Chính</t>
  </si>
  <si>
    <t>Số 462/QĐ-SKHĐT ngày 30/10/2017</t>
  </si>
  <si>
    <t>Trường TH Trà Tân 1</t>
  </si>
  <si>
    <t>Số 459/QĐ-SKHĐT ngày 30/10/2017</t>
  </si>
  <si>
    <t xml:space="preserve">Hỗ trợ đầu tư Trường TH Trà Tân 2 </t>
  </si>
  <si>
    <t>409/QĐ-UBND, ngày 27/10/2017</t>
  </si>
  <si>
    <t>Trường TH Đức Tài 1</t>
  </si>
  <si>
    <t>Số 437/QĐ-SKHĐT ngày 30/10/2017</t>
  </si>
  <si>
    <t xml:space="preserve">Trường TH Quý Thạnh </t>
  </si>
  <si>
    <t>Số 398/QĐ-SKHĐT ngày 23/10/2017</t>
  </si>
  <si>
    <t>III</t>
  </si>
  <si>
    <t>Các dự án khởi công mới năm 2019</t>
  </si>
  <si>
    <t>Trường Mẫu giáo Phong Phú (cơ sở Tuy Tịnh )</t>
  </si>
  <si>
    <t>Trường Tiểu học Phú Điền</t>
  </si>
  <si>
    <t xml:space="preserve">Trường Tiểu học Vĩnh Hanh </t>
  </si>
  <si>
    <t xml:space="preserve">Trường TH Hồng Thái 1 </t>
  </si>
  <si>
    <t>Số 21/QĐ-SKHĐT ngày 18/01/2017</t>
  </si>
  <si>
    <t xml:space="preserve">Trường THCS Hồng Liêm </t>
  </si>
  <si>
    <t>Hỗ trợ đầu tư Trường TH Xuân Mỹ - Khối HC - HB</t>
  </si>
  <si>
    <t xml:space="preserve">Trường TH Đông Giang </t>
  </si>
  <si>
    <t>Trường TH Thuận Hòa 2 (hỗ trợ)</t>
  </si>
  <si>
    <t>Trường TH Mũi Né 3</t>
  </si>
  <si>
    <t>Hỗ trợ đầu tư Trường MG Tân Thành (phòng giáo dục thể chất, bếp ăn,…)</t>
  </si>
  <si>
    <t xml:space="preserve">Trường THCS Hàm Thạnh </t>
  </si>
  <si>
    <t>142/SKHĐT, 20/4/2017</t>
  </si>
  <si>
    <t>Trường TH Hàm Thạnh 1</t>
  </si>
  <si>
    <t>141/SKHĐT, 20/4/2017</t>
  </si>
  <si>
    <t>Trường THCS Tân Lập</t>
  </si>
  <si>
    <t>468/SKHĐT, 31/10/2017</t>
  </si>
  <si>
    <t>Trường TH Hàm Cần 1</t>
  </si>
  <si>
    <t>421/SKHĐT, 31/10/2017</t>
  </si>
  <si>
    <t>Trường TH Hàm cần 2</t>
  </si>
  <si>
    <t>Trường TH Sông Phan 1</t>
  </si>
  <si>
    <t>Trường TH Tân Nghĩa 2 (Khối HC-HB)</t>
  </si>
  <si>
    <t>Trường TH Tân An 3</t>
  </si>
  <si>
    <t>365/SKHĐT, 10/10/2016</t>
  </si>
  <si>
    <t>Trường THCS Gia Huynh</t>
  </si>
  <si>
    <t>455/SKHĐT, 30/10/2017</t>
  </si>
  <si>
    <t>Trường TH La Ngâu (8 phòng học)</t>
  </si>
  <si>
    <t>Trường  TH Bà Tá 2 xã Gia Huynh (10 phòng học, khối HCHB)</t>
  </si>
  <si>
    <t>B</t>
  </si>
  <si>
    <t>Đào tạo</t>
  </si>
  <si>
    <t xml:space="preserve">Công trình Nhà xưởng thực hành- Trường CĐ Nghề </t>
  </si>
  <si>
    <t>Ph Thiết</t>
  </si>
  <si>
    <t>Số 281/QĐ-SKHĐT ngày 13/10/2014</t>
  </si>
  <si>
    <t xml:space="preserve">Trường Cao đẳng Nghề </t>
  </si>
  <si>
    <t>Tăng cường cơ sở vật chất Trung tâm dạy nghề huyện Hàm Thuận Bắc</t>
  </si>
  <si>
    <t>Số 449/QĐ-SKHĐT ngày  19/12/2013</t>
  </si>
  <si>
    <t>Hỗ trợ đầu tư- Trung tâm Dạy nghề và Hỗ trợ nông dân (đối ứng)</t>
  </si>
  <si>
    <t>777/HNDTW ngày 07/8/2014</t>
  </si>
  <si>
    <t>Hội Nông dân tỉnh</t>
  </si>
  <si>
    <t>Đường vào Trung tâm Dạy nghề và hỗ trợ nông dân</t>
  </si>
  <si>
    <t>Hội nông dân tỉnh</t>
  </si>
  <si>
    <t>Trường Chính trị tỉnh (tại Phường Phú Tài)</t>
  </si>
  <si>
    <t>Số 171/QĐ-UBND ngày 14/01/2016</t>
  </si>
  <si>
    <t xml:space="preserve">Trường Chính trị tỉnh </t>
  </si>
  <si>
    <t xml:space="preserve">Hỗ trợ đầu tư Trường Trung cấp nghề Kinh tế - Kỹ thuật Công đoàn </t>
  </si>
  <si>
    <t>1406/QĐ/ TLĐ ngày 24/10/2012</t>
  </si>
  <si>
    <t>Tr Trung cấp nghề Kinh tế - Kỹ thuật Công đoàn</t>
  </si>
  <si>
    <t>Đầu tư cơ sở mới di dời Trường Cao đẳng cộng đồng</t>
  </si>
  <si>
    <t>Trường Cao đẳng cộng đồng</t>
  </si>
  <si>
    <t>C</t>
  </si>
  <si>
    <t xml:space="preserve">Y tế </t>
  </si>
  <si>
    <t>Bệnh viện Y học cổ truyền - Phục hồi chức năng tỉnh Bình Thuận</t>
  </si>
  <si>
    <t>2011-2015</t>
  </si>
  <si>
    <t>Số 2596/QĐ-UBND ngày 19/12/2012</t>
  </si>
  <si>
    <t>Bệnh viện YHCT tỉnh</t>
  </si>
  <si>
    <t>Mua sắm trang thiết bị y tế phục vụ chuyên môn của Bệnh viện Y học cổ truyền tỉnh</t>
  </si>
  <si>
    <t>2016-2018</t>
  </si>
  <si>
    <t>Số 3481/QĐ-UBND ngày 23/10/2014</t>
  </si>
  <si>
    <t>Bệnh viện chuyên khoa lao</t>
  </si>
  <si>
    <t>179/QĐ-UBND ngày 15/01/2009</t>
  </si>
  <si>
    <t>Sở Y tế</t>
  </si>
  <si>
    <t>Bệnh viện Đa khoa tỉnh</t>
  </si>
  <si>
    <t>2568/QĐ-UBND ngày 10/01/2010</t>
  </si>
  <si>
    <t>Hệ thống xử lý chất thải rắn  Bệnh viện đa khoa Nam Bình Thuận</t>
  </si>
  <si>
    <t>Xã Đức Chính</t>
  </si>
  <si>
    <t>15-20Kg/giờ</t>
  </si>
  <si>
    <t>2015-2026</t>
  </si>
  <si>
    <t>Số 427/QĐ-SKHĐT ngày 26/12/2014</t>
  </si>
  <si>
    <t>Xây dựng khoa khám và điều trị bệnh ngoại trú Trung tâm Da liễu tỉnh</t>
  </si>
  <si>
    <t>Số 342/QĐ-SKHĐT ngày 30/10/2014</t>
  </si>
  <si>
    <t>Bệnh viện đa khoa khu vực phía Bắc tỉnh</t>
  </si>
  <si>
    <t>2899/QĐ-UBND ngày 10/10/2017</t>
  </si>
  <si>
    <t xml:space="preserve">Phòng Khám đa khoa khu vực Phú Long  </t>
  </si>
  <si>
    <t>Số 405/QĐ-SKHĐT ngày 30/10/2013</t>
  </si>
  <si>
    <t>Phòng khám đa khoa khu vực Tân Thắng, huyện Hàm Tân</t>
  </si>
  <si>
    <t>Số 408/QĐ-SKHĐT ngày 09/11/2015</t>
  </si>
  <si>
    <t>Phòng khám đa khoa khu vực Tân Minh, huyện Hàm Tân</t>
  </si>
  <si>
    <t>Số 415/QĐ-SKHĐT ngày 12/11/2015</t>
  </si>
  <si>
    <t>Phòng khám đa khoa khu vực Đông Giang, huyện Hàm Thuận Bắc</t>
  </si>
  <si>
    <t>Số 404/QĐ-SKHĐT ngày 06/11/2015</t>
  </si>
  <si>
    <t>Hệ thống xử lý nước thải Bệnh viện Da Liễu tỉnh Bình Thuận</t>
  </si>
  <si>
    <t>Số 336/QĐ-UBND ngày 19/9/2016</t>
  </si>
  <si>
    <t>Vốn đối ứng dự án Hệ thống xử lý chất thải Bệnh viện đa khoa tỉnh Bình Thuận</t>
  </si>
  <si>
    <t>Số 2116/QĐ-UBND ngày 14/8/2015</t>
  </si>
  <si>
    <t>Vốn đối ứng dự án Hệ thống xử lý chất thải Bệnh viện đa khoa khu vực phía Nam</t>
  </si>
  <si>
    <t>Số 3264/QĐ-UBND ngày 16/11/2015</t>
  </si>
  <si>
    <t>Vốn đối ứng dự án Hệ thống xử lý chất thải Bệnh viện đa khoa khu vực phía Bắc</t>
  </si>
  <si>
    <t>Số 3263/QĐ-UBND ngày 16/11/2015</t>
  </si>
  <si>
    <t>Vốn đối ứng dự án Hệ thống xử lý chất thải Bệnh viện thị xã La Gi (nay là Bệnh viện Đa khoa khu vực La Gi)</t>
  </si>
  <si>
    <t>Số 3265/QĐ-UBND ngày 16/11/2015</t>
  </si>
  <si>
    <t>Nâng chiều cao ống khói 06 lò đốt rác thải Y tế do dự án ADB tài trợ</t>
  </si>
  <si>
    <t>06 bệnh viện</t>
  </si>
  <si>
    <t>Số 446/QĐ-SKHĐT ngày 31/10/2016</t>
  </si>
  <si>
    <t>Phòng khám đa khoa khu vực Tân Hải, thị xã La Gi</t>
  </si>
  <si>
    <t>Số 3080/QĐ-UBND ngày 30/10/2015</t>
  </si>
  <si>
    <t>Khoa điều trị Methandone tại thị trấn Phan Rí Cửa</t>
  </si>
  <si>
    <t>2014-2015</t>
  </si>
  <si>
    <t>8154/QĐ-UBND 28/10/2014</t>
  </si>
  <si>
    <t>Đường dây Trung, hạ thế và Trạm biến áp 560KVA Bệnh viện Tuy Phong</t>
  </si>
  <si>
    <t>Số 333/QĐ-SKHĐT, ngày 20/10/2015</t>
  </si>
  <si>
    <t>a</t>
  </si>
  <si>
    <t>Dự án nhóm C</t>
  </si>
  <si>
    <t>Phòng khám đa khoa khu vực Tân Thuận, huyện Hàm Thuận Nam</t>
  </si>
  <si>
    <t>Số 414/QĐ-SKHĐT ngày 12/11/2015</t>
  </si>
  <si>
    <t>Phòng khám đa khoa khu vực Hàm Cần, huyện Hàm Thuận Nam</t>
  </si>
  <si>
    <t>Số 419/QĐ-SKHĐT 28/10/2016</t>
  </si>
  <si>
    <t>Phòng khám đa khoa khu vực Trà Tân, huyện Đức Linh</t>
  </si>
  <si>
    <t>Số 434/QĐ-SKHĐT ngày 31/10/2016</t>
  </si>
  <si>
    <t xml:space="preserve">Bệnh viện đa khoa thành phố Phan Thiết </t>
  </si>
  <si>
    <t>2015-2018</t>
  </si>
  <si>
    <t>Số 3567/QĐ-UBND ngày 30/10/2014</t>
  </si>
  <si>
    <t>Mở rộng Trường Cao đẳng y tế</t>
  </si>
  <si>
    <t>Trường Cao đẳng y tế</t>
  </si>
  <si>
    <t>Mua máy chiếu MRI cho bệnh viện đa khoa tỉnh</t>
  </si>
  <si>
    <t>2939/UBND-TH ngày 26/7/2013</t>
  </si>
  <si>
    <t>Bệnh viện đa khoa tỉnh</t>
  </si>
  <si>
    <t>Đầu tư xây dựng, nâng cấp Bệnh viện huyện Tánh Linh</t>
  </si>
  <si>
    <t>422/QĐ-SKHĐT ngày 28/10/2016</t>
  </si>
  <si>
    <t>Mở rộng, nâng cấp Bệnh viện đa khoa thị xã La Gi (nay là Bệnh viện đa khoa khu vực La Gi)</t>
  </si>
  <si>
    <t>Số 2255/QĐ- UBND ngày 3/8/2016</t>
  </si>
  <si>
    <t>Mở rộng Bệnh viện đa khoa tỉnh</t>
  </si>
  <si>
    <t>IV</t>
  </si>
  <si>
    <t xml:space="preserve">Hỗ trợ đầu tư trạm y tế xã </t>
  </si>
  <si>
    <t>Thanh toán nợ</t>
  </si>
  <si>
    <t>Trạm y tế xã Vĩnh Hảo</t>
  </si>
  <si>
    <t>Số 4221/QĐ-UBND ngày 20/10/2017</t>
  </si>
  <si>
    <t>Nâng cấp, mở rộng Trạm y tế xã Hồng Phong</t>
  </si>
  <si>
    <t>Số 10037/QĐ-UBND ngày 31/10/2016</t>
  </si>
  <si>
    <t>Trạm y tế xã Phan Hòa</t>
  </si>
  <si>
    <t>Số 10010/QĐ-UBND ngày 31/10/2016</t>
  </si>
  <si>
    <t>Nâng cấp, mở rộng Trạm y tế xã La Dạ</t>
  </si>
  <si>
    <t>Số 1826/QĐ-UBND ngày 27/9/2013</t>
  </si>
  <si>
    <t>Trạm y tế xã Tân Xuân</t>
  </si>
  <si>
    <t>Số 2998/QĐ-UBND ngày 28/10/2016</t>
  </si>
  <si>
    <t>Trạm y tế xã Tân Phúc</t>
  </si>
  <si>
    <t>Số 2996/QĐ-UBND ngày 28/10/2016</t>
  </si>
  <si>
    <t>Trạm y tế xã Hàm Cường</t>
  </si>
  <si>
    <t>Số 1156/QĐ-UBND ngày 31/3/2016</t>
  </si>
  <si>
    <t>Trạm y tế xã Tân Hà</t>
  </si>
  <si>
    <t>Số 2629/QĐ-UBND ngày 30/3/2016</t>
  </si>
  <si>
    <t>Trạm y tế phường Bình Tân</t>
  </si>
  <si>
    <t>UBND TP. Phan Thiết</t>
  </si>
  <si>
    <t>Khởi công mới 2019</t>
  </si>
  <si>
    <t>Trạm y tế xã Bình Tân</t>
  </si>
  <si>
    <t>9062/UBND, 16/10/2017</t>
  </si>
  <si>
    <t>Trạm y tế xã Hàm Minh</t>
  </si>
  <si>
    <t>Trạm y tế xã Hàm Thạnh</t>
  </si>
  <si>
    <t>Trạm y tế xã Tân Lập</t>
  </si>
  <si>
    <t>Trạm y tế xã Sông Phan</t>
  </si>
  <si>
    <t>Trạm Y tế xã Tân Hải (hạng mục: Điểm cấp phát thuốc Methadone xã Tân Hải)</t>
  </si>
  <si>
    <t>1425/QĐ-UBND ngày 18/10/2016</t>
  </si>
  <si>
    <t>Xây dựng phòng điều trị lao cho Trạm y tế 4 xã: Tân Hải, Tân Tiến, Tân Bình, Tân Phước</t>
  </si>
  <si>
    <t>1426/QĐ-UBND ngày 18/10/2016</t>
  </si>
  <si>
    <t>D</t>
  </si>
  <si>
    <t>Văn hóa - Thể dục thể thao</t>
  </si>
  <si>
    <t>Sở Văn hóa, Thể thao và Du lịch</t>
  </si>
  <si>
    <t>Hỗ trợ Nhà Thiếu nhi thị xã La Gi</t>
  </si>
  <si>
    <t>Nhà văn hóa thị xã La Gi</t>
  </si>
  <si>
    <t xml:space="preserve">Số 142/QĐ-SKHĐT  ngày 23/5/2014 </t>
  </si>
  <si>
    <t>Trung tâm văn hóa huyện Bắc Bình</t>
  </si>
  <si>
    <t>Số 387/QĐ-SKHĐT  ngày 01/12/2014</t>
  </si>
  <si>
    <t>Di tích lịch sử cách mạng Hoài Đức - Bắc Ruộng, huyện Tánh Linh</t>
  </si>
  <si>
    <t>Số 243/QĐ-SKHĐT ngày 26/9/2011</t>
  </si>
  <si>
    <t xml:space="preserve">Mở rộng Nghĩa trang Bắc PT </t>
  </si>
  <si>
    <t xml:space="preserve">295/SKHĐT 22/10/2014  </t>
  </si>
  <si>
    <t>Tu bổ, tôn tạo di tích kiến trúc nghệ thuật đình Phú Hội</t>
  </si>
  <si>
    <t xml:space="preserve"> Số 477/QĐ-SKHĐT ngày 31/10/2017</t>
  </si>
  <si>
    <t>Dự án nhóm B</t>
  </si>
  <si>
    <t xml:space="preserve">Nhà thiếu nhi tỉnh </t>
  </si>
  <si>
    <t>2009-2016</t>
  </si>
  <si>
    <t>Số 165/QĐ-UBND ngày 15/01/2015</t>
  </si>
  <si>
    <t>Trung tâm văn hóa Thể dục thể thao thị trấn Phan Rí Cửa (nhà thi đấu đa năng)</t>
  </si>
  <si>
    <t>Xây dựng nhà bia tưởng niệm huyện Hàm Thuận Bắc</t>
  </si>
  <si>
    <t>Số 358/QĐ-SKHĐT ngày 27/9/2017</t>
  </si>
  <si>
    <t>Đài truyền thanh huyện Hàm Thuận Bắc</t>
  </si>
  <si>
    <t xml:space="preserve"> Số 430/QĐ-SKHĐT ngày 30/10/2017</t>
  </si>
  <si>
    <t>Nghĩa trang xã Thuận Quý</t>
  </si>
  <si>
    <t>Số 3102/QĐ-SKHĐT ngày 30/10/2015</t>
  </si>
  <si>
    <t>Nhà thi đấu huyện Hàm Tân</t>
  </si>
  <si>
    <t>Số 316/QĐ-SKHĐT ngày 30/10/2014</t>
  </si>
  <si>
    <t>Sửa chữa di tích lịch sử - cách mạng Dốc Ông Bằng</t>
  </si>
  <si>
    <t xml:space="preserve"> Số 475/QĐ-SKHĐT ngày 31/10/2017</t>
  </si>
  <si>
    <t>Nhà tập luyện đa năng huyện Tánh Linh</t>
  </si>
  <si>
    <t>Số 390/QĐ-SKHĐT ngày 30/10/2013</t>
  </si>
  <si>
    <t>390/QĐ-SKHĐT 30/10/2013</t>
  </si>
  <si>
    <t>UBND  huyện Tánh Linh</t>
  </si>
  <si>
    <t>Trung tâm Văn hóa - Thể thao huyện Tánh Linh</t>
  </si>
  <si>
    <t>Số 352/QĐ-SKHĐT ngày  30/10/2014</t>
  </si>
  <si>
    <t>Nghĩa trang liệt sỹ huyện Tánh Linh (hỗ trợ)</t>
  </si>
  <si>
    <t>Số 269/QĐ-UBND ngày 15/8/2016</t>
  </si>
  <si>
    <t>Trung tâm văn hóa huyện Đức Linh</t>
  </si>
  <si>
    <t xml:space="preserve"> Số 411/QĐ-SKHĐT ngày 27/10/2017</t>
  </si>
  <si>
    <t xml:space="preserve">Bảo tồn, tôn tạo và phát huy giá trị di tích Tháp Pô Sah Inư
</t>
  </si>
  <si>
    <t>Số 3092/QĐ- UBND ngày 30/10/2015</t>
  </si>
  <si>
    <t>Nhà hát, nhà triển lãm văn hóa nghệ thuật tỉnh Bình Thuận</t>
  </si>
  <si>
    <t>Số 604/QĐ-UBND ngày 04/3/2016</t>
  </si>
  <si>
    <t>Tòa nhà Trung tâm Đài Phát thanh - Truyền hình Bình Thuận</t>
  </si>
  <si>
    <t xml:space="preserve">Số 3092/QĐ-UBND ngày 30/10/2017 </t>
  </si>
  <si>
    <t>Đài Phát thanh - Truyền hình tỉnh</t>
  </si>
  <si>
    <t>Nâng cấp, sửa chữa Trung tâm văn hóa huyện Hàm Thuận Bắc</t>
  </si>
  <si>
    <t>Nhà thiếu nhi huyện Hàm Thuận Bắc</t>
  </si>
  <si>
    <t>Trung tâm Văn hóa - Thể thao huyện Hàm Tân</t>
  </si>
  <si>
    <t>435/QĐ-SKHĐT, ngày 30/10/2017</t>
  </si>
  <si>
    <t>Tu bổ, tôn tạo di tích kiến trúc nghệ thuật đình Hòa Thuận</t>
  </si>
  <si>
    <t>Mua sắm camera không dây SH/HD phục vụ cho xe ghi hình lưu động</t>
  </si>
  <si>
    <t>Máy phát sóng phát thanh FM 5 KW X 2 và các thiết bị sản xuất chương trình</t>
  </si>
  <si>
    <t>Đầu tư một số hạng mục tại cơ sở điều trị cai nghiện ma túy tỉnh</t>
  </si>
  <si>
    <t>166/QĐ-SKHĐT, ngày 14/5/2018</t>
  </si>
  <si>
    <t>Sở Lao động TB và XH</t>
  </si>
  <si>
    <t>Cơ sở nuôi dưỡng Tân Hà tại xã Tân Hà, huyện Hàm Tân</t>
  </si>
  <si>
    <t xml:space="preserve">Hỗ trợ đầu tư Nhà văn hóa </t>
  </si>
  <si>
    <t>Dự án hoàn thành, thanh toán nợ</t>
  </si>
  <si>
    <t>Nhà Văn hóa xã Phước Thể</t>
  </si>
  <si>
    <t>Số 4958a/QĐ-UBND ngày 28/10/2016</t>
  </si>
  <si>
    <t>Nhà Văn hóa xã Phan Hiệp</t>
  </si>
  <si>
    <t>Số 10024/QĐ-UBND ngày 31/10/2016</t>
  </si>
  <si>
    <t>Nhà Văn hóa xã Phan Hòa</t>
  </si>
  <si>
    <t>Số 10035/QĐ-UBND ngày 31/10/2016</t>
  </si>
  <si>
    <t>Cải tạo, nâng cấp Nhà Văn hóa xã La Dạ</t>
  </si>
  <si>
    <t>Số 6678/QĐ-UBND ngày 28/10/2016</t>
  </si>
  <si>
    <t>Nhà Văn hóa Xã Tiến Thành</t>
  </si>
  <si>
    <t>Số 3235/QĐ-UBND ngày 28/10/2016</t>
  </si>
  <si>
    <t>Nhà Văn hóa xã Mương Mán</t>
  </si>
  <si>
    <t>Số 2378/QĐ-UBND ngày 30/10/2014</t>
  </si>
  <si>
    <t>Nhà Văn hóa xã Tân Thành</t>
  </si>
  <si>
    <t>Số 2369/QĐ-UBND ngày 30/10/2014</t>
  </si>
  <si>
    <t>Nhà Văn hóa xã Hàm Cường</t>
  </si>
  <si>
    <t>Số 1553/QĐ-UBND ngày 31/10/2016</t>
  </si>
  <si>
    <t>Nhà Văn hóa xã Hàm Kiệm</t>
  </si>
  <si>
    <t>Số 1552/QĐ-UBND ngày 31/10/2016</t>
  </si>
  <si>
    <t>Nhà văn hóa xã Thuận Quý</t>
  </si>
  <si>
    <t>Số 1940/QĐ-UBND ngày 20/7/2017</t>
  </si>
  <si>
    <t>Nhà văn hóa, khu thể thao xã Tân Thắng</t>
  </si>
  <si>
    <t xml:space="preserve">Số 2318/QĐ-UBND ngày 25/10/2017 </t>
  </si>
  <si>
    <t>Nhà văn hóa, khu thể thao xã Tân Hà</t>
  </si>
  <si>
    <t xml:space="preserve">Số 3042/QĐ-UBND ngày 31/10/2016 </t>
  </si>
  <si>
    <t>Nhà văn hóa, khu thể thao xã Tân Phúc</t>
  </si>
  <si>
    <t xml:space="preserve">Số 3006/QĐ-UBND ngày 28/10/2016 </t>
  </si>
  <si>
    <t>Nhà Văn hóa xã Tân Xuân</t>
  </si>
  <si>
    <t>Số 2577/QĐ-UBND ngày 31/10/2015</t>
  </si>
  <si>
    <t>Nhà Văn hóa xã Sơn Mỹ</t>
  </si>
  <si>
    <t>Số 648/QĐ-UBND ngày 31/3/2016</t>
  </si>
  <si>
    <t>Nhà văn hóa xã Suối Kiết</t>
  </si>
  <si>
    <t>Số 2975/QĐ-UBND ngày 29/10/2015</t>
  </si>
  <si>
    <t>Trung tâm văn hóa xã Đức Thuận</t>
  </si>
  <si>
    <t>3034/UBND, ngày 30/10/2017</t>
  </si>
  <si>
    <t>Trung tâm Văn hóa Thể Thao xã Đức Bình</t>
  </si>
  <si>
    <t>Số 2970/QĐ-UBND ngày 29/10/2015</t>
  </si>
  <si>
    <t>Trung tâm Văn hóa xã Đức Tín</t>
  </si>
  <si>
    <t>Số 883/QĐ-UBND ngày 31/3/2016</t>
  </si>
  <si>
    <t>Trung tâm Văn hóa xã Đa Kai</t>
  </si>
  <si>
    <t>Số 5087/QĐ-UBND ngày 28/10/2016</t>
  </si>
  <si>
    <t>Trung tâm văn hóa xã  Đức Chính</t>
  </si>
  <si>
    <t xml:space="preserve">Số 888/QĐ-UBND ngày 31/3/2016 </t>
  </si>
  <si>
    <t>Trung Tâm văn hóa xã Trà Tân</t>
  </si>
  <si>
    <t xml:space="preserve">Số 466/QĐ-UBND ngày 04/3/2016 </t>
  </si>
  <si>
    <t>Dự án mới</t>
  </si>
  <si>
    <t>Nhà văn hóa phường Phú Thủy</t>
  </si>
  <si>
    <t>Nhà Văn hóa xã Vĩnh Tân</t>
  </si>
  <si>
    <t>4958/QĐ-UBND ngày 28/10/2016</t>
  </si>
  <si>
    <t>Nhà văn hóa xã Sông Lũy</t>
  </si>
  <si>
    <t>9061/QĐ-UBND ngày 16/10/2017</t>
  </si>
  <si>
    <t>Nhà văn hóa xã Bình An</t>
  </si>
  <si>
    <t>9060/QĐ-UBND ngày 16/10/2017</t>
  </si>
  <si>
    <t>Nhà văn hóa xã Đa Mi</t>
  </si>
  <si>
    <t>5669/UBND, ngày 23/9/2015</t>
  </si>
  <si>
    <t>Nhà văn hóa xã Tân Bình</t>
  </si>
  <si>
    <t>1649/QĐ-UBND ngày 19/6/2017</t>
  </si>
  <si>
    <t>Trung tâm văn hóa xã Nam Chính</t>
  </si>
  <si>
    <t>E</t>
  </si>
  <si>
    <t xml:space="preserve">Công trình phúc lợi xã hội </t>
  </si>
  <si>
    <t>Dự án chuyển tiếp</t>
  </si>
  <si>
    <t>Đường Lê Duẩn (đoạn từ đường Trường Chinh đến Lê Hồng Phong)</t>
  </si>
  <si>
    <t>Số 2207/QĐ-UBND ngày 13/9/2013</t>
  </si>
  <si>
    <t>Sở Giao thông vận tải</t>
  </si>
  <si>
    <t>Mở rộng đường từ Đá ông Địa đến khu du lịch Hoàng Ngọc</t>
  </si>
  <si>
    <t>1471/QĐ-UBND ngày 27/5/2016</t>
  </si>
  <si>
    <t>Đường Lê Duẩn (đoạn từ đường Lê Hồng Phong đến đường Trần Hưng Đạo)</t>
  </si>
  <si>
    <t>Giao thông nông thôn</t>
  </si>
  <si>
    <t>Phân khai sau</t>
  </si>
  <si>
    <t>G</t>
  </si>
  <si>
    <t>Chuẩn bị đầu tư</t>
  </si>
  <si>
    <t>Phú Quý</t>
  </si>
  <si>
    <t>Trường Tiểu học Liên Hương 1</t>
  </si>
  <si>
    <t>Trường Mầm non Phan Rí Cửa</t>
  </si>
  <si>
    <t>Trường THCS Phú Tài</t>
  </si>
  <si>
    <t>Trường THCS Hàm cần</t>
  </si>
  <si>
    <t xml:space="preserve">UBND huyện Hàm Thuận Nam </t>
  </si>
  <si>
    <t>Trường TH Tân Đức 2</t>
  </si>
  <si>
    <t>Trạm y tế xã Hòa Phú</t>
  </si>
  <si>
    <t>Sân vận động huyện Hàm Thuận Nam</t>
  </si>
  <si>
    <t>Nhà văn hóa thiếu nhi huyện Hàm Thuận Nam</t>
  </si>
  <si>
    <t>Sân vận động huyện Hàm Tân</t>
  </si>
  <si>
    <t xml:space="preserve">UBND huyện Hàm Tân </t>
  </si>
  <si>
    <t>Tu bổ, tôn tạo di tích LSVH Vạn Tả Tân</t>
  </si>
  <si>
    <t>Sở Văn hóa TT và DL</t>
  </si>
  <si>
    <t>Tu bổ, tôn tạo di tích LSVH Đình Long Hương</t>
  </si>
  <si>
    <t>Khu tập luyện và thi đấu các môn đua thuyền tại tuyến kênh khu vực Đông Xuân An</t>
  </si>
  <si>
    <t>Mở rộng Thư viện tỉnh</t>
  </si>
  <si>
    <t>Mua sắm thiết bị vi ba số và hệ thống truyền hình trực tiếp qua mạng 3G</t>
  </si>
  <si>
    <t>Đài Phát thanh- Truyền hình tỉnh</t>
  </si>
  <si>
    <t>Đầu tư thiết bị phủ sóng phát thanh vùng lõm</t>
  </si>
  <si>
    <t>H</t>
  </si>
  <si>
    <t xml:space="preserve">Dự phòng                                </t>
  </si>
  <si>
    <t>Công trình mới</t>
  </si>
  <si>
    <t>Khu dân cư phía Nam đường Lê Duẩn (đoạn từ quốc lộ 1 A- đường Võ Văn Tần)</t>
  </si>
  <si>
    <t>Trung tâm Phát triển Quỹ đất</t>
  </si>
  <si>
    <t>Số 87/QĐ-SKHĐT ngày 03/3/2017</t>
  </si>
  <si>
    <t>416/QĐ-SKHĐT, 30/10/2017</t>
  </si>
  <si>
    <t>1549/UBND, 28/10/2016</t>
  </si>
  <si>
    <t>Hoàn
 ứng</t>
  </si>
  <si>
    <t>5406/QĐ-UBND ngày 30/10/2018</t>
  </si>
  <si>
    <t>Số 393/QĐ-SKHĐT ngày 30/10/2018</t>
  </si>
  <si>
    <t>Số 350/QĐ-SKHĐT ngày 16/10/2018</t>
  </si>
  <si>
    <t>Số 354/QĐ-SKHĐT ngày 19/10/2018</t>
  </si>
  <si>
    <t>Số 346/QĐ-SKHĐT ngày 12/10/2018</t>
  </si>
  <si>
    <t xml:space="preserve">Số 4591/QĐ-UBND ngày 27/8/2018 </t>
  </si>
  <si>
    <t>Số 398/QĐ-SKHĐT ngày 30/10/2018</t>
  </si>
  <si>
    <t xml:space="preserve">Số 5903/QĐ-UBND ngày 18/10/2018 </t>
  </si>
  <si>
    <t>Số 395/QĐ-SKHĐT ngày 30/10/2018</t>
  </si>
  <si>
    <t>Số 371/QĐ-SKHĐT ngày 26/10/2018</t>
  </si>
  <si>
    <t>Trường THCS Tân Nghĩa (Khối HCHB)</t>
  </si>
  <si>
    <t>Số 370/QĐ-SKHĐT ngày 26/10/2018</t>
  </si>
  <si>
    <t>Số 348/QĐ-SKHĐT ngày 15/10/2018</t>
  </si>
  <si>
    <t>Trường TH Tân Thành</t>
  </si>
  <si>
    <t>Số 396/QĐ-SKHĐT ngày 30/10/2018</t>
  </si>
  <si>
    <t>Số 394/QĐ-SKHĐT ngày 30/10/2018</t>
  </si>
  <si>
    <t>Trạm y tế xã Long Hải</t>
  </si>
  <si>
    <t>5 phòng chức năng Trạm y tế xã Ngũ Phụng</t>
  </si>
  <si>
    <t>2997/UBND, 28/10/2016</t>
  </si>
  <si>
    <t>1755/UBND, 27/12/2013</t>
  </si>
  <si>
    <t>Số 274/QĐ-SKHĐT ngày 29/10/2018</t>
  </si>
  <si>
    <t>Số 376/QĐ-SKHĐT ngày 29/10/2018</t>
  </si>
  <si>
    <t>Số 391/QĐ-SKHĐT ngày 30/10/2018</t>
  </si>
  <si>
    <t>Khu di tích căn cứ Tỉnh ủy Bình Thuận trong kháng chiến chống Mỹ</t>
  </si>
  <si>
    <t>412/QĐ-SKHĐT, ngày 31/10/2018</t>
  </si>
  <si>
    <t>Trung Tâm văn hóa-TT xã Ngũ Phụng</t>
  </si>
  <si>
    <t>Số 814/QĐ-UBND ngày 09/8/2011</t>
  </si>
  <si>
    <t>2460/QĐ-UBND ngày 18/9/2015</t>
  </si>
  <si>
    <t>2971/QĐ-UBND ngày 31/10/2018</t>
  </si>
  <si>
    <t>Ban Quản lý dự án đầu tư XD công trình dân dụng và công nghiệp</t>
  </si>
  <si>
    <t xml:space="preserve">Trường THCS Ngũ Phụng </t>
  </si>
  <si>
    <t>Số 363/QĐ-SKHĐT ngày 30/10/2015</t>
  </si>
  <si>
    <t>419/QĐ-SKHĐT, ngày 31/10/2018</t>
  </si>
  <si>
    <t>2965/QĐ-UBND, ngày 31/10/2018</t>
  </si>
  <si>
    <t>421/QĐ-SKHĐT, ngày 31/10/2018</t>
  </si>
  <si>
    <t>Lũy kế bố trí vốn từ KC đến ngày 31/12/ 2015</t>
  </si>
  <si>
    <t>KH 5 năm 2016- 2020 sau điều chỉnh, BS</t>
  </si>
  <si>
    <t>KH vốn đã bố trí giai đoạn 2016- 2018</t>
  </si>
  <si>
    <t>KH 2019</t>
  </si>
  <si>
    <t>Tổng mức đầu tư</t>
  </si>
  <si>
    <t>Trong đó KH 2018</t>
  </si>
  <si>
    <t>Số 1399/QĐ-UBND ngày 07/10/2014</t>
  </si>
  <si>
    <t>Số 2030/QĐ-UBND ngày  25/9/2013</t>
  </si>
  <si>
    <t>1556/UBND, ngày 31/10/16</t>
  </si>
  <si>
    <t>319/UBND, ngày 28/10/2017</t>
  </si>
  <si>
    <t>6114/UBND, ngày 24/8/2018</t>
  </si>
  <si>
    <t>Số 388/QĐ-SKHĐT ngày 30/10/2013</t>
  </si>
  <si>
    <t>Số 375/QĐ-SKHĐT ngày 25/11/2010</t>
  </si>
  <si>
    <t>4652/UBND, ngày 31/10/2016</t>
  </si>
  <si>
    <t>Số 404/SKH ngày 28/10/2016</t>
  </si>
  <si>
    <t>228/QĐ- SKHĐT, ngày 26/8/2014</t>
  </si>
  <si>
    <t>223/QĐ- SKHĐT, ngày 21/8/2014</t>
  </si>
  <si>
    <t>226/QĐ- SKHĐT, ngày 22/8/2014</t>
  </si>
  <si>
    <t>229/QĐ- SKHĐT, ngày  26/8/2014</t>
  </si>
  <si>
    <t>1627-UBND, ngày 02/8/2011</t>
  </si>
  <si>
    <t>Số 405/SKH ngày  28/10/2016</t>
  </si>
  <si>
    <t>Số 396/SKH ngày  28/10/2016</t>
  </si>
  <si>
    <t>Số 391/SKH ngày  25/10/2016</t>
  </si>
  <si>
    <t>Số 377/SKH ngày 21/10/2016</t>
  </si>
  <si>
    <t>Số 1813/QĐ-UBND ngày 29/10/2015</t>
  </si>
  <si>
    <t>3090/UBND, ngày 30/10/2017</t>
  </si>
  <si>
    <t>3091/UBND, ngày 30/10/2017</t>
  </si>
  <si>
    <t>Số 3236/QĐ-UBND ngày 31/10/2016</t>
  </si>
  <si>
    <t>Số 416/QĐ-SKHĐT ngày 31/10/2018</t>
  </si>
  <si>
    <t>BIỂU 3: KẾ HOẠCH NĂM 2019 - NGUỒN XỔ SỐ KIẾN THIẾT</t>
  </si>
  <si>
    <t>(Kèm theo Nghị quyết số     69   /NQ-HĐND ngày  07 /12/2018 của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</si>
</sst>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quot;$&quot;* #,##0_);_(&quot;$&quot;* \(#,##0\);_(&quot;$&quot;* &quot;-&quot;_);_(@_)"/>
    <numFmt numFmtId="165" formatCode="_(* #,##0.00_);_(* \(#,##0.00\);_(* &quot;-&quot;??_);_(@_)"/>
    <numFmt numFmtId="166" formatCode="_(* #,##0.00_);_(* \(#,##0.00\);_(* &quot;-&quot;&quot;?&quot;&quot;?&quot;_);_(@_)"/>
    <numFmt numFmtId="167" formatCode="_(* #,##0_);_(* \(#,##0\);_(* &quot;-&quot;&quot;?&quot;&quot;?&quot;_);_(@_)"/>
    <numFmt numFmtId="168" formatCode="_-* #,##0_$_-;\-* #,##0_$_-;_-* &quot;-&quot;??_$_-;_-@_-"/>
    <numFmt numFmtId="169" formatCode="_(* #,##0_);_(* \(#,##0\);_(* &quot;-&quot;??_);_(@_)"/>
  </numFmts>
  <fonts count="38" x14ac:knownFonts="1">
    <font>
      <sz val="11"/>
      <color theme="1"/>
      <name val="Arial"/>
      <family val="2"/>
      <charset val="163"/>
      <scheme val="minor"/>
    </font>
    <font>
      <sz val="11"/>
      <color theme="1"/>
      <name val="Arial"/>
      <family val="2"/>
      <charset val="163"/>
      <scheme val="minor"/>
    </font>
    <font>
      <sz val="10"/>
      <name val="Arial"/>
      <family val="2"/>
    </font>
    <font>
      <i/>
      <sz val="14"/>
      <name val="Times New Roman"/>
      <family val="1"/>
    </font>
    <font>
      <b/>
      <sz val="12"/>
      <name val="Times New Roman"/>
      <family val="1"/>
    </font>
    <font>
      <i/>
      <sz val="12"/>
      <name val="Times New Roman"/>
      <family val="1"/>
      <charset val="163"/>
    </font>
    <font>
      <sz val="14"/>
      <name val="Times New Roman"/>
      <family val="1"/>
    </font>
    <font>
      <sz val="12"/>
      <name val="Times New Roman"/>
      <family val="1"/>
    </font>
    <font>
      <sz val="11"/>
      <name val="VNI-Times"/>
    </font>
    <font>
      <sz val="11"/>
      <name val="Times New Roman"/>
      <family val="1"/>
    </font>
    <font>
      <sz val="10"/>
      <name val="Times New Roman"/>
      <family val="1"/>
    </font>
    <font>
      <i/>
      <sz val="11"/>
      <name val="Times New Roman"/>
      <family val="1"/>
    </font>
    <font>
      <b/>
      <sz val="11"/>
      <color rgb="FFFF0000"/>
      <name val="Times New Roman"/>
      <family val="1"/>
    </font>
    <font>
      <sz val="12"/>
      <color rgb="FFFF0000"/>
      <name val="Times New Roman"/>
      <family val="1"/>
    </font>
    <font>
      <b/>
      <sz val="11"/>
      <name val="Times New Roman"/>
      <family val="1"/>
    </font>
    <font>
      <b/>
      <sz val="12"/>
      <color rgb="FFFF0000"/>
      <name val="Times New Roman"/>
      <family val="1"/>
    </font>
    <font>
      <sz val="13"/>
      <name val="Times New Roman"/>
      <family val="1"/>
    </font>
    <font>
      <i/>
      <sz val="10"/>
      <name val="Times New Roman"/>
      <family val="1"/>
    </font>
    <font>
      <sz val="10"/>
      <color rgb="FFFF0000"/>
      <name val="Times New Roman"/>
      <family val="1"/>
    </font>
    <font>
      <b/>
      <sz val="10"/>
      <name val="Times New Roman"/>
      <family val="1"/>
    </font>
    <font>
      <b/>
      <sz val="10"/>
      <color rgb="FFFF0000"/>
      <name val="Times New Roman"/>
      <family val="1"/>
    </font>
    <font>
      <sz val="11"/>
      <color indexed="8"/>
      <name val="Calibri"/>
      <family val="2"/>
    </font>
    <font>
      <sz val="10"/>
      <name val="VNI-Times"/>
    </font>
    <font>
      <sz val="10"/>
      <name val="Calibri"/>
      <family val="2"/>
    </font>
    <font>
      <b/>
      <sz val="12"/>
      <name val="Times New Roman"/>
      <family val="1"/>
      <charset val="163"/>
    </font>
    <font>
      <sz val="9"/>
      <name val="Times New Roman"/>
      <family val="1"/>
    </font>
    <font>
      <sz val="11"/>
      <color theme="1"/>
      <name val="Calibri"/>
      <family val="2"/>
    </font>
    <font>
      <sz val="13"/>
      <name val="VNI-Times"/>
    </font>
    <font>
      <sz val="8"/>
      <name val="Times New Roman"/>
      <family val="1"/>
    </font>
    <font>
      <sz val="7"/>
      <name val="Times New Roman"/>
      <family val="1"/>
    </font>
    <font>
      <sz val="12"/>
      <name val="VNI-Times"/>
    </font>
    <font>
      <sz val="11"/>
      <color theme="1"/>
      <name val="Arial"/>
      <family val="2"/>
      <scheme val="minor"/>
    </font>
    <font>
      <b/>
      <i/>
      <sz val="11"/>
      <name val="Times New Roman"/>
      <family val="1"/>
    </font>
    <font>
      <sz val="12"/>
      <name val="Times New Roman"/>
      <family val="1"/>
      <charset val="163"/>
    </font>
    <font>
      <sz val="11"/>
      <color rgb="FFFF0000"/>
      <name val="Times New Roman"/>
      <family val="1"/>
    </font>
    <font>
      <b/>
      <sz val="14"/>
      <name val="Times New Roman"/>
      <family val="1"/>
    </font>
    <font>
      <b/>
      <i/>
      <sz val="10"/>
      <name val="Times New Roman"/>
      <family val="1"/>
    </font>
    <font>
      <b/>
      <i/>
      <sz val="12"/>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9">
    <xf numFmtId="0" fontId="0" fillId="0" borderId="0"/>
    <xf numFmtId="0" fontId="2" fillId="0" borderId="0"/>
    <xf numFmtId="0" fontId="8" fillId="0" borderId="0"/>
    <xf numFmtId="166" fontId="21" fillId="0" borderId="0" applyFont="0" applyFill="0" applyBorder="0" applyAlignment="0" applyProtection="0"/>
    <xf numFmtId="164" fontId="22" fillId="0" borderId="0" applyFont="0" applyFill="0" applyBorder="0" applyAlignment="0" applyProtection="0"/>
    <xf numFmtId="0" fontId="2" fillId="0" borderId="0"/>
    <xf numFmtId="0" fontId="1" fillId="0" borderId="0"/>
    <xf numFmtId="0" fontId="26" fillId="0" borderId="0"/>
    <xf numFmtId="0" fontId="21" fillId="0" borderId="0"/>
    <xf numFmtId="166" fontId="27" fillId="0" borderId="0" applyFont="0" applyFill="0" applyBorder="0" applyAlignment="0" applyProtection="0"/>
    <xf numFmtId="166" fontId="2" fillId="0" borderId="0" applyFont="0" applyFill="0" applyBorder="0" applyAlignment="0" applyProtection="0"/>
    <xf numFmtId="0" fontId="30" fillId="0" borderId="0"/>
    <xf numFmtId="0" fontId="2" fillId="0" borderId="0"/>
    <xf numFmtId="165" fontId="2"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27" fillId="0" borderId="0"/>
    <xf numFmtId="0" fontId="27" fillId="0" borderId="0"/>
    <xf numFmtId="43" fontId="1" fillId="0" borderId="0" applyFont="0" applyFill="0" applyBorder="0" applyAlignment="0" applyProtection="0"/>
  </cellStyleXfs>
  <cellXfs count="264">
    <xf numFmtId="0" fontId="0" fillId="0" borderId="0" xfId="0"/>
    <xf numFmtId="1" fontId="3" fillId="0" borderId="0" xfId="1" applyNumberFormat="1" applyFont="1" applyFill="1" applyAlignment="1">
      <alignment vertical="center"/>
    </xf>
    <xf numFmtId="1" fontId="6" fillId="0" borderId="0" xfId="1" applyNumberFormat="1" applyFont="1" applyFill="1" applyAlignment="1">
      <alignment vertical="center"/>
    </xf>
    <xf numFmtId="3" fontId="11" fillId="0" borderId="2" xfId="1" applyNumberFormat="1" applyFont="1" applyFill="1" applyBorder="1" applyAlignment="1">
      <alignment horizontal="center" vertical="center" wrapText="1"/>
    </xf>
    <xf numFmtId="3" fontId="16" fillId="0" borderId="0" xfId="1" applyNumberFormat="1" applyFont="1" applyFill="1" applyBorder="1" applyAlignment="1">
      <alignment horizontal="center" vertical="center" wrapText="1"/>
    </xf>
    <xf numFmtId="3" fontId="7" fillId="0" borderId="2" xfId="1" quotePrefix="1" applyNumberFormat="1" applyFont="1" applyFill="1" applyBorder="1" applyAlignment="1">
      <alignment horizontal="center" vertical="center" wrapText="1"/>
    </xf>
    <xf numFmtId="3" fontId="10" fillId="0" borderId="2" xfId="1" quotePrefix="1" applyNumberFormat="1" applyFont="1" applyFill="1" applyBorder="1" applyAlignment="1">
      <alignment horizontal="center" vertical="center" wrapText="1"/>
    </xf>
    <xf numFmtId="3" fontId="7" fillId="0" borderId="0" xfId="1" applyNumberFormat="1" applyFont="1" applyFill="1" applyBorder="1" applyAlignment="1">
      <alignment vertical="center" wrapText="1"/>
    </xf>
    <xf numFmtId="1" fontId="7" fillId="0" borderId="2" xfId="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 fontId="9" fillId="0" borderId="0" xfId="1" applyNumberFormat="1" applyFont="1" applyFill="1" applyAlignment="1">
      <alignment vertical="center"/>
    </xf>
    <xf numFmtId="0" fontId="4" fillId="0" borderId="2" xfId="0" applyFont="1" applyFill="1" applyBorder="1" applyAlignment="1">
      <alignment horizontal="center" vertical="center" wrapText="1"/>
    </xf>
    <xf numFmtId="1" fontId="4" fillId="0" borderId="2" xfId="1" applyNumberFormat="1" applyFont="1" applyFill="1" applyBorder="1" applyAlignment="1">
      <alignment vertical="center"/>
    </xf>
    <xf numFmtId="1" fontId="4" fillId="0" borderId="2" xfId="1" applyNumberFormat="1" applyFont="1" applyFill="1" applyBorder="1" applyAlignment="1">
      <alignment vertical="center" wrapText="1"/>
    </xf>
    <xf numFmtId="1" fontId="4" fillId="0" borderId="2" xfId="1" applyNumberFormat="1" applyFont="1" applyFill="1" applyBorder="1" applyAlignment="1">
      <alignment horizontal="center" vertical="center" wrapText="1"/>
    </xf>
    <xf numFmtId="1" fontId="19" fillId="0" borderId="0" xfId="1" applyNumberFormat="1" applyFont="1" applyFill="1" applyAlignment="1">
      <alignment vertical="center"/>
    </xf>
    <xf numFmtId="1" fontId="10" fillId="0" borderId="0" xfId="1" applyNumberFormat="1" applyFont="1" applyFill="1" applyAlignment="1">
      <alignment vertical="center"/>
    </xf>
    <xf numFmtId="0" fontId="9" fillId="0" borderId="2" xfId="0" applyFont="1" applyFill="1" applyBorder="1" applyAlignment="1">
      <alignment horizontal="center" vertical="center" wrapText="1"/>
    </xf>
    <xf numFmtId="1" fontId="4" fillId="0" borderId="0" xfId="1" applyNumberFormat="1" applyFont="1" applyFill="1" applyAlignment="1">
      <alignment vertical="center"/>
    </xf>
    <xf numFmtId="0" fontId="23" fillId="0" borderId="0" xfId="0" applyFont="1" applyFill="1"/>
    <xf numFmtId="1" fontId="7" fillId="0" borderId="0" xfId="1" applyNumberFormat="1" applyFont="1" applyFill="1" applyAlignment="1">
      <alignment vertical="center"/>
    </xf>
    <xf numFmtId="1" fontId="9" fillId="0" borderId="2" xfId="1" applyNumberFormat="1" applyFont="1" applyFill="1" applyBorder="1" applyAlignment="1">
      <alignment horizontal="center" vertical="center" wrapText="1"/>
    </xf>
    <xf numFmtId="1" fontId="24" fillId="0" borderId="0" xfId="1" applyNumberFormat="1" applyFont="1" applyFill="1" applyAlignment="1">
      <alignment vertical="center"/>
    </xf>
    <xf numFmtId="3" fontId="9" fillId="0" borderId="2" xfId="0" applyNumberFormat="1" applyFont="1" applyFill="1" applyBorder="1" applyAlignment="1">
      <alignment horizontal="center" vertical="center" wrapText="1"/>
    </xf>
    <xf numFmtId="1" fontId="10" fillId="0" borderId="2" xfId="1" applyNumberFormat="1" applyFont="1" applyFill="1" applyBorder="1" applyAlignment="1">
      <alignment horizontal="center" vertical="center" wrapText="1"/>
    </xf>
    <xf numFmtId="167" fontId="4" fillId="0" borderId="2" xfId="10" applyNumberFormat="1" applyFont="1" applyFill="1" applyBorder="1" applyAlignment="1">
      <alignment horizontal="center" vertical="center" wrapText="1"/>
    </xf>
    <xf numFmtId="0" fontId="14" fillId="0" borderId="2" xfId="10" applyNumberFormat="1" applyFont="1" applyFill="1" applyBorder="1" applyAlignment="1">
      <alignment horizontal="center" vertical="center" wrapText="1"/>
    </xf>
    <xf numFmtId="1" fontId="19" fillId="0" borderId="0" xfId="1" applyNumberFormat="1" applyFont="1" applyFill="1" applyBorder="1" applyAlignment="1">
      <alignment vertical="center"/>
    </xf>
    <xf numFmtId="167" fontId="7" fillId="0" borderId="2" xfId="10" applyNumberFormat="1" applyFont="1" applyFill="1" applyBorder="1" applyAlignment="1">
      <alignment horizontal="center" vertical="center" wrapText="1"/>
    </xf>
    <xf numFmtId="0" fontId="9" fillId="0" borderId="2" xfId="10" applyNumberFormat="1" applyFont="1" applyFill="1" applyBorder="1" applyAlignment="1">
      <alignment horizontal="center" vertical="center" wrapText="1"/>
    </xf>
    <xf numFmtId="1" fontId="10" fillId="0" borderId="0" xfId="1" applyNumberFormat="1" applyFont="1" applyFill="1" applyBorder="1" applyAlignment="1">
      <alignment vertical="center"/>
    </xf>
    <xf numFmtId="0" fontId="28" fillId="0" borderId="2" xfId="0" applyFont="1" applyFill="1" applyBorder="1" applyAlignment="1">
      <alignment horizontal="center" vertical="center" wrapText="1"/>
    </xf>
    <xf numFmtId="1" fontId="7" fillId="0" borderId="0" xfId="1" applyNumberFormat="1" applyFont="1" applyFill="1" applyBorder="1" applyAlignment="1">
      <alignment vertical="center"/>
    </xf>
    <xf numFmtId="1" fontId="29" fillId="0" borderId="2" xfId="1" applyNumberFormat="1" applyFont="1" applyFill="1" applyBorder="1" applyAlignment="1">
      <alignment horizontal="center" vertical="center" wrapText="1"/>
    </xf>
    <xf numFmtId="1" fontId="25" fillId="0" borderId="2" xfId="1" applyNumberFormat="1" applyFont="1" applyFill="1" applyBorder="1" applyAlignment="1">
      <alignment horizontal="center" vertical="center" wrapText="1"/>
    </xf>
    <xf numFmtId="1" fontId="14" fillId="0" borderId="2" xfId="1" applyNumberFormat="1" applyFont="1" applyFill="1" applyBorder="1" applyAlignment="1">
      <alignment horizontal="center" vertical="center" wrapText="1"/>
    </xf>
    <xf numFmtId="1" fontId="7" fillId="2" borderId="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3" fontId="14" fillId="0" borderId="2" xfId="0" applyNumberFormat="1" applyFont="1" applyFill="1" applyBorder="1" applyAlignment="1">
      <alignment horizontal="right" vertical="center" wrapText="1"/>
    </xf>
    <xf numFmtId="0" fontId="9" fillId="4" borderId="2" xfId="0" applyFont="1" applyFill="1" applyBorder="1" applyAlignment="1">
      <alignment horizontal="center" vertical="center" wrapText="1"/>
    </xf>
    <xf numFmtId="0" fontId="9" fillId="0" borderId="0" xfId="0" applyFont="1" applyFill="1"/>
    <xf numFmtId="0" fontId="9" fillId="0" borderId="2" xfId="0" applyFont="1" applyFill="1" applyBorder="1" applyAlignment="1">
      <alignment horizontal="center" vertical="center"/>
    </xf>
    <xf numFmtId="0" fontId="9"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10" fillId="0" borderId="0" xfId="0" applyFont="1" applyFill="1"/>
    <xf numFmtId="0" fontId="14" fillId="0" borderId="2"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0" borderId="0" xfId="0" applyFont="1" applyFill="1"/>
    <xf numFmtId="0" fontId="32" fillId="0" borderId="2"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2" xfId="0" applyFont="1" applyFill="1" applyBorder="1" applyAlignment="1">
      <alignment horizontal="center" vertical="center" wrapText="1"/>
    </xf>
    <xf numFmtId="0" fontId="32" fillId="0" borderId="0" xfId="0" applyFont="1" applyFill="1"/>
    <xf numFmtId="0" fontId="14" fillId="0" borderId="2" xfId="0" applyFont="1" applyFill="1" applyBorder="1" applyAlignment="1">
      <alignment horizontal="center" vertical="center" wrapText="1"/>
    </xf>
    <xf numFmtId="0" fontId="7" fillId="0" borderId="0" xfId="0" applyFont="1" applyFill="1"/>
    <xf numFmtId="1" fontId="9" fillId="4" borderId="2" xfId="1"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3" fontId="9" fillId="4" borderId="2" xfId="1" applyNumberFormat="1" applyFont="1" applyFill="1" applyBorder="1" applyAlignment="1">
      <alignment horizontal="right" vertical="center" wrapText="1"/>
    </xf>
    <xf numFmtId="3" fontId="9" fillId="4" borderId="2" xfId="1" applyNumberFormat="1" applyFont="1" applyFill="1" applyBorder="1" applyAlignment="1">
      <alignment horizontal="center" vertical="center" wrapText="1"/>
    </xf>
    <xf numFmtId="1" fontId="14" fillId="0" borderId="0" xfId="1" applyNumberFormat="1" applyFont="1" applyFill="1" applyAlignment="1">
      <alignment vertical="center"/>
    </xf>
    <xf numFmtId="3" fontId="11" fillId="4" borderId="2" xfId="1" applyNumberFormat="1" applyFont="1" applyFill="1" applyBorder="1" applyAlignment="1">
      <alignment horizontal="right" vertical="center" wrapText="1"/>
    </xf>
    <xf numFmtId="3" fontId="11" fillId="4" borderId="2" xfId="1" applyNumberFormat="1" applyFont="1" applyFill="1" applyBorder="1" applyAlignment="1">
      <alignment horizontal="center" vertical="center" wrapText="1"/>
    </xf>
    <xf numFmtId="1" fontId="32" fillId="0" borderId="0" xfId="1" applyNumberFormat="1" applyFont="1" applyFill="1" applyAlignment="1">
      <alignment vertical="center"/>
    </xf>
    <xf numFmtId="1" fontId="7" fillId="4" borderId="2" xfId="1"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9" fillId="0" borderId="0" xfId="0" applyFont="1" applyFill="1" applyAlignment="1">
      <alignment horizontal="center" vertical="center"/>
    </xf>
    <xf numFmtId="1" fontId="9" fillId="0" borderId="2" xfId="1" applyNumberFormat="1" applyFont="1" applyFill="1" applyBorder="1" applyAlignment="1">
      <alignment vertical="center"/>
    </xf>
    <xf numFmtId="1" fontId="9" fillId="4" borderId="2" xfId="1" applyNumberFormat="1" applyFont="1" applyFill="1" applyBorder="1" applyAlignment="1">
      <alignment vertical="center" wrapText="1"/>
    </xf>
    <xf numFmtId="3" fontId="9" fillId="0" borderId="0" xfId="1" applyNumberFormat="1" applyFont="1" applyFill="1" applyBorder="1" applyAlignment="1">
      <alignment vertical="center" wrapText="1"/>
    </xf>
    <xf numFmtId="1" fontId="7" fillId="0" borderId="2" xfId="1" applyNumberFormat="1" applyFont="1" applyFill="1" applyBorder="1" applyAlignment="1">
      <alignment vertical="center"/>
    </xf>
    <xf numFmtId="1" fontId="7" fillId="4" borderId="2" xfId="1" applyNumberFormat="1" applyFont="1" applyFill="1" applyBorder="1" applyAlignment="1">
      <alignment vertical="center" wrapText="1"/>
    </xf>
    <xf numFmtId="1" fontId="9" fillId="0" borderId="2" xfId="1" applyNumberFormat="1" applyFont="1" applyFill="1" applyBorder="1" applyAlignment="1">
      <alignment vertical="center" wrapText="1"/>
    </xf>
    <xf numFmtId="3" fontId="7" fillId="4" borderId="2" xfId="1" applyNumberFormat="1" applyFont="1" applyFill="1" applyBorder="1" applyAlignment="1">
      <alignment horizontal="right" vertical="center" wrapText="1"/>
    </xf>
    <xf numFmtId="3" fontId="7" fillId="4" borderId="2" xfId="1" applyNumberFormat="1" applyFont="1" applyFill="1" applyBorder="1" applyAlignment="1">
      <alignment horizontal="center" vertical="center" wrapText="1"/>
    </xf>
    <xf numFmtId="1" fontId="33" fillId="0" borderId="2" xfId="1" applyNumberFormat="1" applyFont="1" applyFill="1" applyBorder="1" applyAlignment="1">
      <alignment vertical="center"/>
    </xf>
    <xf numFmtId="1" fontId="33" fillId="4" borderId="2" xfId="1" applyNumberFormat="1" applyFont="1" applyFill="1" applyBorder="1" applyAlignment="1">
      <alignment vertical="center" wrapText="1"/>
    </xf>
    <xf numFmtId="0" fontId="33" fillId="4" borderId="2" xfId="0" applyFont="1" applyFill="1" applyBorder="1" applyAlignment="1">
      <alignment horizontal="center" vertical="center" wrapText="1"/>
    </xf>
    <xf numFmtId="0" fontId="7" fillId="0" borderId="2" xfId="6" applyFont="1" applyFill="1" applyBorder="1" applyAlignment="1">
      <alignment horizontal="center" vertical="center" wrapText="1"/>
    </xf>
    <xf numFmtId="1" fontId="4" fillId="2" borderId="2"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 fontId="7" fillId="2" borderId="2" xfId="1" applyNumberFormat="1" applyFont="1" applyFill="1" applyBorder="1" applyAlignment="1">
      <alignment vertical="center" wrapText="1"/>
    </xf>
    <xf numFmtId="3" fontId="14" fillId="0" borderId="2" xfId="1" applyNumberFormat="1" applyFont="1" applyFill="1" applyBorder="1" applyAlignment="1">
      <alignment horizontal="right" vertical="center" wrapText="1"/>
    </xf>
    <xf numFmtId="1" fontId="7" fillId="0" borderId="2" xfId="1" applyNumberFormat="1" applyFont="1" applyFill="1" applyBorder="1" applyAlignment="1">
      <alignment vertical="center" wrapText="1"/>
    </xf>
    <xf numFmtId="1" fontId="6" fillId="0" borderId="0" xfId="1" applyNumberFormat="1" applyFont="1" applyFill="1" applyAlignment="1">
      <alignment vertical="center" wrapText="1"/>
    </xf>
    <xf numFmtId="1" fontId="6" fillId="0" borderId="0" xfId="1" applyNumberFormat="1" applyFont="1" applyFill="1" applyAlignment="1">
      <alignment horizontal="center" vertical="center" wrapText="1"/>
    </xf>
    <xf numFmtId="1" fontId="6" fillId="0" borderId="0" xfId="1" applyNumberFormat="1" applyFont="1" applyFill="1" applyAlignment="1">
      <alignment horizontal="center" vertical="center"/>
    </xf>
    <xf numFmtId="1" fontId="15" fillId="0" borderId="2" xfId="1" applyNumberFormat="1" applyFont="1" applyFill="1" applyBorder="1" applyAlignment="1">
      <alignment horizontal="center" vertical="center" wrapText="1"/>
    </xf>
    <xf numFmtId="1" fontId="15" fillId="2" borderId="2" xfId="1"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1" fontId="15" fillId="0" borderId="0" xfId="1" applyNumberFormat="1" applyFont="1" applyFill="1" applyAlignment="1">
      <alignment vertical="center"/>
    </xf>
    <xf numFmtId="1" fontId="13" fillId="0" borderId="2" xfId="1" applyNumberFormat="1" applyFont="1" applyFill="1" applyBorder="1" applyAlignment="1">
      <alignment horizontal="center" vertical="center" wrapText="1"/>
    </xf>
    <xf numFmtId="1" fontId="13" fillId="4" borderId="2" xfId="1"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1" fontId="18" fillId="0" borderId="0" xfId="1" applyNumberFormat="1" applyFont="1" applyFill="1" applyAlignment="1">
      <alignment vertical="center"/>
    </xf>
    <xf numFmtId="167" fontId="7" fillId="0" borderId="2" xfId="18" applyNumberFormat="1" applyFont="1" applyFill="1" applyBorder="1" applyAlignment="1">
      <alignment horizontal="center" vertical="center" wrapText="1"/>
    </xf>
    <xf numFmtId="167" fontId="9" fillId="0" borderId="2" xfId="18" applyNumberFormat="1" applyFont="1" applyFill="1" applyBorder="1" applyAlignment="1">
      <alignment horizontal="center" vertical="center" wrapText="1"/>
    </xf>
    <xf numFmtId="167" fontId="10" fillId="0" borderId="2" xfId="18" applyNumberFormat="1" applyFont="1" applyFill="1" applyBorder="1" applyAlignment="1">
      <alignment horizontal="center" vertical="center" wrapText="1"/>
    </xf>
    <xf numFmtId="167" fontId="9" fillId="0" borderId="2" xfId="18" quotePrefix="1" applyNumberFormat="1" applyFont="1" applyFill="1" applyBorder="1" applyAlignment="1">
      <alignment horizontal="center" vertical="center" wrapText="1"/>
    </xf>
    <xf numFmtId="167" fontId="7" fillId="0" borderId="2" xfId="18" applyNumberFormat="1" applyFont="1" applyFill="1" applyBorder="1" applyAlignment="1">
      <alignment horizontal="center" vertical="center" wrapText="1" shrinkToFit="1"/>
    </xf>
    <xf numFmtId="167" fontId="14" fillId="0" borderId="2" xfId="18" applyNumberFormat="1" applyFont="1" applyFill="1" applyBorder="1" applyAlignment="1">
      <alignment horizontal="center" vertical="center" wrapText="1"/>
    </xf>
    <xf numFmtId="167" fontId="32" fillId="0" borderId="2" xfId="18" applyNumberFormat="1" applyFont="1" applyFill="1" applyBorder="1" applyAlignment="1">
      <alignment horizontal="center" vertical="center" wrapText="1"/>
    </xf>
    <xf numFmtId="169" fontId="9" fillId="0" borderId="2" xfId="18" applyNumberFormat="1" applyFont="1" applyFill="1" applyBorder="1" applyAlignment="1">
      <alignment horizontal="center" vertical="center" wrapText="1"/>
    </xf>
    <xf numFmtId="1" fontId="34" fillId="0" borderId="2" xfId="1"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3" fontId="7" fillId="0" borderId="2" xfId="1"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14" fillId="0" borderId="2" xfId="1"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10" fillId="0" borderId="2" xfId="1"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 fontId="35" fillId="0" borderId="0" xfId="1" applyNumberFormat="1" applyFont="1" applyFill="1" applyAlignment="1">
      <alignment vertical="center"/>
    </xf>
    <xf numFmtId="3" fontId="20" fillId="0" borderId="2" xfId="0" applyNumberFormat="1" applyFont="1" applyFill="1" applyBorder="1" applyAlignment="1">
      <alignment horizontal="center" vertical="center" wrapText="1"/>
    </xf>
    <xf numFmtId="0" fontId="9" fillId="0" borderId="2" xfId="2" applyFont="1" applyFill="1" applyBorder="1" applyAlignment="1">
      <alignment horizontal="center" vertical="center" wrapText="1"/>
    </xf>
    <xf numFmtId="3" fontId="9" fillId="0" borderId="2" xfId="1" quotePrefix="1" applyNumberFormat="1" applyFont="1" applyFill="1" applyBorder="1" applyAlignment="1">
      <alignment horizontal="center" vertical="center" wrapText="1"/>
    </xf>
    <xf numFmtId="3" fontId="9" fillId="0" borderId="2" xfId="1" applyNumberFormat="1" applyFont="1" applyFill="1" applyBorder="1" applyAlignment="1">
      <alignment vertical="center" wrapText="1"/>
    </xf>
    <xf numFmtId="3" fontId="14" fillId="2" borderId="2" xfId="0" applyNumberFormat="1" applyFont="1" applyFill="1" applyBorder="1" applyAlignment="1">
      <alignment horizontal="center" vertical="center" wrapText="1"/>
    </xf>
    <xf numFmtId="3" fontId="9" fillId="0" borderId="2" xfId="0" applyNumberFormat="1" applyFont="1" applyFill="1" applyBorder="1" applyAlignment="1">
      <alignment horizontal="right" vertical="center" wrapText="1"/>
    </xf>
    <xf numFmtId="3" fontId="9" fillId="0" borderId="2" xfId="1" applyNumberFormat="1" applyFont="1" applyFill="1" applyBorder="1" applyAlignment="1">
      <alignment horizontal="right" vertical="center" wrapText="1"/>
    </xf>
    <xf numFmtId="3" fontId="9" fillId="0" borderId="2" xfId="18" applyNumberFormat="1" applyFont="1" applyFill="1" applyBorder="1" applyAlignment="1">
      <alignment horizontal="right" vertical="center" wrapText="1"/>
    </xf>
    <xf numFmtId="3" fontId="9" fillId="0" borderId="2" xfId="18" applyNumberFormat="1" applyFont="1" applyFill="1" applyBorder="1" applyAlignment="1">
      <alignment horizontal="right" vertical="center" wrapText="1" shrinkToFit="1"/>
    </xf>
    <xf numFmtId="3" fontId="9" fillId="0" borderId="2" xfId="4" applyNumberFormat="1" applyFont="1" applyFill="1" applyBorder="1" applyAlignment="1">
      <alignment horizontal="right" vertical="center" wrapText="1"/>
    </xf>
    <xf numFmtId="3" fontId="9" fillId="0" borderId="2" xfId="7" applyNumberFormat="1" applyFont="1" applyFill="1" applyBorder="1" applyAlignment="1">
      <alignment horizontal="right" vertical="center" wrapText="1"/>
    </xf>
    <xf numFmtId="3" fontId="9" fillId="0" borderId="2" xfId="2" applyNumberFormat="1" applyFont="1" applyFill="1" applyBorder="1" applyAlignment="1">
      <alignment horizontal="right" vertical="center" wrapText="1"/>
    </xf>
    <xf numFmtId="3" fontId="9" fillId="0" borderId="2" xfId="9" applyNumberFormat="1" applyFont="1" applyFill="1" applyBorder="1" applyAlignment="1">
      <alignment horizontal="right" vertical="center" wrapText="1"/>
    </xf>
    <xf numFmtId="3" fontId="9" fillId="0" borderId="2" xfId="3" applyNumberFormat="1" applyFont="1" applyFill="1" applyBorder="1" applyAlignment="1">
      <alignment horizontal="right" vertical="center" wrapText="1"/>
    </xf>
    <xf numFmtId="3" fontId="14" fillId="0" borderId="2" xfId="18" applyNumberFormat="1" applyFont="1" applyFill="1" applyBorder="1" applyAlignment="1">
      <alignment horizontal="right" vertical="center" wrapText="1"/>
    </xf>
    <xf numFmtId="3" fontId="9" fillId="0" borderId="2" xfId="2" applyNumberFormat="1" applyFont="1" applyBorder="1" applyAlignment="1">
      <alignment horizontal="right" vertical="center" wrapText="1"/>
    </xf>
    <xf numFmtId="3" fontId="9" fillId="0" borderId="2" xfId="0" applyNumberFormat="1" applyFont="1" applyFill="1" applyBorder="1" applyAlignment="1">
      <alignment horizontal="right" vertical="center" wrapText="1" shrinkToFit="1"/>
    </xf>
    <xf numFmtId="3" fontId="9" fillId="0" borderId="2" xfId="18" applyNumberFormat="1" applyFont="1" applyFill="1" applyBorder="1" applyAlignment="1">
      <alignment horizontal="center" vertical="center" wrapText="1"/>
    </xf>
    <xf numFmtId="3" fontId="9" fillId="2" borderId="2" xfId="1" applyNumberFormat="1" applyFont="1" applyFill="1" applyBorder="1" applyAlignment="1">
      <alignment horizontal="right" vertical="center" wrapText="1"/>
    </xf>
    <xf numFmtId="3" fontId="9" fillId="0" borderId="2" xfId="4" applyNumberFormat="1" applyFont="1" applyFill="1" applyBorder="1" applyAlignment="1">
      <alignment horizontal="center" vertical="center" wrapText="1"/>
    </xf>
    <xf numFmtId="0" fontId="9" fillId="0" borderId="2" xfId="0" applyFont="1" applyBorder="1" applyAlignment="1">
      <alignment horizontal="center" vertical="center" wrapText="1"/>
    </xf>
    <xf numFmtId="3" fontId="14" fillId="2" borderId="2" xfId="0" applyNumberFormat="1" applyFont="1" applyFill="1" applyBorder="1" applyAlignment="1">
      <alignment horizontal="right" vertical="center" wrapText="1"/>
    </xf>
    <xf numFmtId="3" fontId="9" fillId="0" borderId="2" xfId="16" applyNumberFormat="1" applyFont="1" applyFill="1" applyBorder="1" applyAlignment="1">
      <alignment horizontal="right" vertical="center" wrapText="1"/>
    </xf>
    <xf numFmtId="3" fontId="14" fillId="2" borderId="2" xfId="18" applyNumberFormat="1" applyFont="1" applyFill="1" applyBorder="1" applyAlignment="1">
      <alignment horizontal="right" vertical="center" wrapText="1"/>
    </xf>
    <xf numFmtId="3" fontId="32" fillId="0" borderId="2" xfId="18" applyNumberFormat="1" applyFont="1" applyFill="1" applyBorder="1" applyAlignment="1">
      <alignment horizontal="right" vertical="center" wrapText="1"/>
    </xf>
    <xf numFmtId="3" fontId="32" fillId="2" borderId="2" xfId="18" applyNumberFormat="1" applyFont="1" applyFill="1" applyBorder="1" applyAlignment="1">
      <alignment horizontal="right" vertical="center" wrapText="1"/>
    </xf>
    <xf numFmtId="3" fontId="9" fillId="2" borderId="2" xfId="18" applyNumberFormat="1" applyFont="1" applyFill="1" applyBorder="1" applyAlignment="1">
      <alignment horizontal="right" vertical="center" wrapText="1"/>
    </xf>
    <xf numFmtId="3" fontId="11" fillId="2" borderId="2" xfId="18" applyNumberFormat="1" applyFont="1" applyFill="1" applyBorder="1" applyAlignment="1">
      <alignment horizontal="right" vertical="center" wrapText="1"/>
    </xf>
    <xf numFmtId="164" fontId="9" fillId="0" borderId="2" xfId="4" applyFont="1" applyFill="1" applyBorder="1" applyAlignment="1">
      <alignment horizontal="center" vertical="center" wrapText="1"/>
    </xf>
    <xf numFmtId="3" fontId="9" fillId="0" borderId="2" xfId="16" applyNumberFormat="1" applyFont="1" applyFill="1" applyBorder="1" applyAlignment="1">
      <alignment horizontal="center" vertical="center" wrapText="1"/>
    </xf>
    <xf numFmtId="3" fontId="9" fillId="0" borderId="2" xfId="17" applyNumberFormat="1" applyFont="1" applyFill="1" applyBorder="1" applyAlignment="1">
      <alignment horizontal="right" vertical="center" wrapText="1"/>
    </xf>
    <xf numFmtId="3" fontId="32" fillId="2" borderId="2" xfId="1" applyNumberFormat="1" applyFont="1" applyFill="1" applyBorder="1" applyAlignment="1">
      <alignment horizontal="right" vertical="center" wrapText="1"/>
    </xf>
    <xf numFmtId="1" fontId="32" fillId="0" borderId="2" xfId="1" applyNumberFormat="1" applyFont="1" applyFill="1" applyBorder="1" applyAlignment="1">
      <alignment horizontal="center" vertical="center" wrapText="1"/>
    </xf>
    <xf numFmtId="3" fontId="9" fillId="0" borderId="2" xfId="1" quotePrefix="1" applyNumberFormat="1" applyFont="1" applyFill="1" applyBorder="1" applyAlignment="1">
      <alignment horizontal="right" vertical="center" wrapText="1"/>
    </xf>
    <xf numFmtId="3" fontId="14" fillId="2" borderId="2" xfId="1" applyNumberFormat="1" applyFont="1" applyFill="1" applyBorder="1" applyAlignment="1">
      <alignment horizontal="right" vertical="center" wrapText="1"/>
    </xf>
    <xf numFmtId="3" fontId="32" fillId="0" borderId="2" xfId="1" applyNumberFormat="1" applyFont="1" applyFill="1" applyBorder="1" applyAlignment="1">
      <alignment horizontal="right" vertical="center" wrapText="1"/>
    </xf>
    <xf numFmtId="3" fontId="9" fillId="2" borderId="2" xfId="17" applyNumberFormat="1" applyFont="1" applyFill="1" applyBorder="1" applyAlignment="1">
      <alignment horizontal="right" vertical="center" wrapText="1"/>
    </xf>
    <xf numFmtId="169" fontId="9" fillId="0" borderId="2" xfId="18" applyNumberFormat="1" applyFont="1" applyFill="1" applyBorder="1" applyAlignment="1">
      <alignment horizontal="right" vertical="center" wrapText="1"/>
    </xf>
    <xf numFmtId="3" fontId="9" fillId="0" borderId="2" xfId="6" applyNumberFormat="1" applyFont="1" applyFill="1" applyBorder="1" applyAlignment="1">
      <alignment horizontal="right" vertical="center" wrapText="1"/>
    </xf>
    <xf numFmtId="0" fontId="9" fillId="0" borderId="2" xfId="6" applyFont="1" applyFill="1" applyBorder="1" applyAlignment="1">
      <alignment horizontal="center" vertical="center" wrapText="1"/>
    </xf>
    <xf numFmtId="3" fontId="12" fillId="0" borderId="2" xfId="1" applyNumberFormat="1" applyFont="1" applyFill="1" applyBorder="1" applyAlignment="1">
      <alignment horizontal="center" vertical="center" wrapText="1"/>
    </xf>
    <xf numFmtId="1" fontId="34" fillId="0" borderId="0" xfId="1" applyNumberFormat="1" applyFont="1" applyFill="1" applyAlignment="1">
      <alignment horizontal="center" vertical="center" wrapText="1"/>
    </xf>
    <xf numFmtId="1" fontId="34" fillId="0" borderId="0" xfId="1" applyNumberFormat="1" applyFont="1" applyFill="1" applyAlignment="1">
      <alignment horizontal="right" vertical="center"/>
    </xf>
    <xf numFmtId="1" fontId="9" fillId="0" borderId="0" xfId="1" applyNumberFormat="1" applyFont="1" applyFill="1" applyAlignment="1">
      <alignment horizontal="right" vertical="center"/>
    </xf>
    <xf numFmtId="1" fontId="9" fillId="0" borderId="0" xfId="1" applyNumberFormat="1" applyFont="1" applyFill="1" applyAlignment="1">
      <alignment horizontal="center" vertical="center"/>
    </xf>
    <xf numFmtId="1" fontId="19" fillId="0" borderId="0" xfId="1" applyNumberFormat="1" applyFont="1" applyFill="1" applyAlignment="1">
      <alignment horizontal="center" vertical="center" wrapText="1"/>
    </xf>
    <xf numFmtId="1" fontId="17" fillId="0" borderId="0" xfId="1" applyNumberFormat="1" applyFont="1" applyFill="1" applyAlignment="1">
      <alignment horizontal="center" vertical="center" wrapText="1"/>
    </xf>
    <xf numFmtId="3" fontId="19" fillId="0" borderId="2" xfId="0" applyNumberFormat="1" applyFont="1" applyFill="1" applyBorder="1" applyAlignment="1">
      <alignment horizontal="right" vertical="center" wrapText="1"/>
    </xf>
    <xf numFmtId="3" fontId="19" fillId="0" borderId="2" xfId="1" applyNumberFormat="1" applyFont="1" applyFill="1" applyBorder="1" applyAlignment="1">
      <alignment horizontal="center" vertical="center"/>
    </xf>
    <xf numFmtId="3" fontId="10" fillId="0" borderId="2" xfId="1" applyNumberFormat="1" applyFont="1" applyFill="1" applyBorder="1" applyAlignment="1">
      <alignment horizontal="center" vertical="center"/>
    </xf>
    <xf numFmtId="1"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 fontId="10" fillId="0" borderId="2" xfId="1" applyNumberFormat="1" applyFont="1" applyFill="1" applyBorder="1" applyAlignment="1">
      <alignment horizontal="center" vertical="center"/>
    </xf>
    <xf numFmtId="3" fontId="10" fillId="0" borderId="2" xfId="0" applyNumberFormat="1" applyFont="1" applyFill="1" applyBorder="1" applyAlignment="1">
      <alignment horizontal="center" vertical="center" wrapText="1"/>
    </xf>
    <xf numFmtId="3" fontId="19" fillId="0" borderId="2" xfId="1"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67" fontId="19" fillId="0" borderId="2" xfId="18" applyNumberFormat="1" applyFont="1" applyFill="1" applyBorder="1" applyAlignment="1">
      <alignment horizontal="center" vertical="center" wrapText="1"/>
    </xf>
    <xf numFmtId="167" fontId="36" fillId="0" borderId="2" xfId="18"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1" fontId="19" fillId="0" borderId="2" xfId="1" applyNumberFormat="1" applyFont="1" applyFill="1" applyBorder="1" applyAlignment="1">
      <alignment vertical="center"/>
    </xf>
    <xf numFmtId="1" fontId="36" fillId="0" borderId="2" xfId="1" applyNumberFormat="1" applyFont="1" applyFill="1" applyBorder="1" applyAlignment="1">
      <alignment vertical="center"/>
    </xf>
    <xf numFmtId="169" fontId="10" fillId="0" borderId="2" xfId="18"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xf>
    <xf numFmtId="3" fontId="19" fillId="0" borderId="2" xfId="1" applyNumberFormat="1" applyFont="1" applyFill="1" applyBorder="1" applyAlignment="1">
      <alignment horizontal="right" vertical="center" wrapText="1"/>
    </xf>
    <xf numFmtId="3" fontId="20" fillId="0" borderId="2" xfId="1" applyNumberFormat="1" applyFont="1" applyFill="1" applyBorder="1" applyAlignment="1">
      <alignment horizontal="center" vertical="center" wrapText="1"/>
    </xf>
    <xf numFmtId="1" fontId="10" fillId="0" borderId="0" xfId="1" applyNumberFormat="1" applyFont="1" applyFill="1" applyAlignment="1">
      <alignment horizontal="center" vertical="center"/>
    </xf>
    <xf numFmtId="0" fontId="14" fillId="0" borderId="2" xfId="0" applyFont="1" applyFill="1" applyBorder="1" applyAlignment="1">
      <alignment horizontal="center" wrapText="1"/>
    </xf>
    <xf numFmtId="0" fontId="14" fillId="0" borderId="2" xfId="0" applyFont="1" applyFill="1" applyBorder="1" applyAlignment="1">
      <alignment horizontal="left" vertical="center" wrapText="1"/>
    </xf>
    <xf numFmtId="49" fontId="14" fillId="0" borderId="2" xfId="1" applyNumberFormat="1" applyFont="1" applyFill="1" applyBorder="1" applyAlignment="1">
      <alignment horizontal="center" vertical="center" wrapText="1"/>
    </xf>
    <xf numFmtId="1" fontId="14" fillId="0" borderId="2" xfId="1"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167" fontId="9" fillId="0" borderId="2" xfId="18" applyNumberFormat="1" applyFont="1" applyFill="1" applyBorder="1" applyAlignment="1">
      <alignment horizontal="left" vertical="center" wrapText="1"/>
    </xf>
    <xf numFmtId="3" fontId="9" fillId="0" borderId="2" xfId="0" applyNumberFormat="1" applyFont="1" applyFill="1" applyBorder="1" applyAlignment="1">
      <alignment horizontal="left" vertical="center" wrapText="1"/>
    </xf>
    <xf numFmtId="3" fontId="9" fillId="0" borderId="2" xfId="18" quotePrefix="1" applyNumberFormat="1" applyFont="1" applyFill="1" applyBorder="1" applyAlignment="1">
      <alignment horizontal="left" vertical="center" wrapText="1"/>
    </xf>
    <xf numFmtId="164" fontId="9" fillId="0" borderId="2" xfId="4" applyFont="1" applyFill="1" applyBorder="1" applyAlignment="1">
      <alignment horizontal="left" vertical="center" wrapText="1"/>
    </xf>
    <xf numFmtId="3" fontId="9" fillId="0" borderId="2" xfId="18" applyNumberFormat="1" applyFont="1" applyFill="1" applyBorder="1" applyAlignment="1">
      <alignment horizontal="left" vertical="center" wrapText="1"/>
    </xf>
    <xf numFmtId="0" fontId="9" fillId="0" borderId="2" xfId="2" applyFont="1" applyFill="1" applyBorder="1" applyAlignment="1">
      <alignment horizontal="left" vertical="center" wrapText="1"/>
    </xf>
    <xf numFmtId="0" fontId="9" fillId="0" borderId="2" xfId="2" applyFont="1" applyBorder="1" applyAlignment="1">
      <alignment horizontal="left" vertical="center" wrapText="1"/>
    </xf>
    <xf numFmtId="43" fontId="9" fillId="0" borderId="2" xfId="18" applyFont="1" applyFill="1" applyBorder="1" applyAlignment="1">
      <alignment horizontal="left" vertical="center" wrapText="1"/>
    </xf>
    <xf numFmtId="1" fontId="9" fillId="0" borderId="2" xfId="1" applyNumberFormat="1" applyFont="1" applyFill="1" applyBorder="1" applyAlignment="1">
      <alignment horizontal="left" vertical="center" wrapText="1"/>
    </xf>
    <xf numFmtId="0" fontId="9" fillId="0" borderId="2" xfId="0" applyFont="1" applyFill="1" applyBorder="1" applyAlignment="1">
      <alignment horizontal="left" vertical="center" wrapText="1" shrinkToFit="1"/>
    </xf>
    <xf numFmtId="49" fontId="9" fillId="0" borderId="2" xfId="0" applyNumberFormat="1" applyFont="1" applyFill="1" applyBorder="1" applyAlignment="1">
      <alignment horizontal="left" vertical="center" wrapText="1"/>
    </xf>
    <xf numFmtId="3" fontId="9" fillId="0" borderId="2" xfId="2" applyNumberFormat="1" applyFont="1" applyFill="1" applyBorder="1" applyAlignment="1">
      <alignment horizontal="left" vertical="center" wrapText="1"/>
    </xf>
    <xf numFmtId="49" fontId="9" fillId="0" borderId="2" xfId="4" applyNumberFormat="1" applyFont="1" applyFill="1" applyBorder="1" applyAlignment="1">
      <alignment horizontal="left" vertical="center" wrapText="1"/>
    </xf>
    <xf numFmtId="3" fontId="9" fillId="0" borderId="2" xfId="1" applyNumberFormat="1" applyFont="1" applyFill="1" applyBorder="1" applyAlignment="1">
      <alignment horizontal="left" vertical="center" wrapText="1"/>
    </xf>
    <xf numFmtId="0" fontId="9" fillId="0" borderId="2" xfId="11" applyFont="1" applyFill="1" applyBorder="1" applyAlignment="1">
      <alignment horizontal="left" vertical="center" wrapText="1"/>
    </xf>
    <xf numFmtId="3" fontId="9" fillId="0" borderId="2" xfId="4" applyNumberFormat="1" applyFont="1" applyFill="1" applyBorder="1" applyAlignment="1">
      <alignment horizontal="left" vertical="center" wrapText="1"/>
    </xf>
    <xf numFmtId="0" fontId="32" fillId="0" borderId="2"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9" fillId="0" borderId="2" xfId="17" applyFont="1" applyFill="1" applyBorder="1" applyAlignment="1">
      <alignment horizontal="left" vertical="center" wrapText="1"/>
    </xf>
    <xf numFmtId="1" fontId="14" fillId="0" borderId="2" xfId="1" quotePrefix="1" applyNumberFormat="1" applyFont="1" applyFill="1" applyBorder="1" applyAlignment="1">
      <alignment horizontal="center" vertical="center" wrapText="1"/>
    </xf>
    <xf numFmtId="49" fontId="32" fillId="0" borderId="2" xfId="1" applyNumberFormat="1" applyFont="1" applyFill="1" applyBorder="1" applyAlignment="1">
      <alignment horizontal="center" vertical="center" wrapText="1"/>
    </xf>
    <xf numFmtId="1" fontId="32" fillId="0" borderId="2" xfId="1" applyNumberFormat="1" applyFont="1" applyFill="1" applyBorder="1" applyAlignment="1">
      <alignment horizontal="left" vertical="center" wrapText="1"/>
    </xf>
    <xf numFmtId="0" fontId="14" fillId="0" borderId="2" xfId="17" applyFont="1" applyFill="1" applyBorder="1" applyAlignment="1">
      <alignment horizontal="left" vertical="center" wrapText="1"/>
    </xf>
    <xf numFmtId="0" fontId="9" fillId="0" borderId="2" xfId="6" applyFont="1" applyFill="1" applyBorder="1" applyAlignment="1">
      <alignment horizontal="left" vertical="center" wrapText="1"/>
    </xf>
    <xf numFmtId="3" fontId="9" fillId="0" borderId="2" xfId="1" applyNumberFormat="1" applyFont="1" applyFill="1" applyBorder="1" applyAlignment="1">
      <alignment horizontal="center" vertical="center" wrapText="1"/>
    </xf>
    <xf numFmtId="3" fontId="1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3" fontId="9" fillId="0" borderId="2" xfId="3" applyNumberFormat="1" applyFont="1" applyFill="1" applyBorder="1" applyAlignment="1">
      <alignment horizontal="right" vertical="center" wrapText="1" shrinkToFit="1"/>
    </xf>
    <xf numFmtId="3" fontId="9" fillId="0" borderId="2" xfId="5"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3" fontId="9" fillId="3" borderId="2" xfId="6" applyNumberFormat="1" applyFont="1" applyFill="1" applyBorder="1" applyAlignment="1">
      <alignment horizontal="center" vertical="center" wrapText="1"/>
    </xf>
    <xf numFmtId="3" fontId="9" fillId="0" borderId="2" xfId="3" applyNumberFormat="1" applyFont="1" applyFill="1" applyBorder="1" applyAlignment="1">
      <alignment horizontal="center" vertical="center" wrapText="1"/>
    </xf>
    <xf numFmtId="3" fontId="9" fillId="0" borderId="2" xfId="8" applyNumberFormat="1" applyFont="1" applyFill="1" applyBorder="1" applyAlignment="1">
      <alignment horizontal="right" vertical="center" wrapText="1"/>
    </xf>
    <xf numFmtId="0" fontId="9" fillId="0" borderId="3" xfId="0" applyFont="1" applyFill="1" applyBorder="1" applyAlignment="1">
      <alignment horizontal="center" vertical="center" wrapText="1"/>
    </xf>
    <xf numFmtId="3" fontId="9" fillId="0" borderId="3" xfId="0" applyNumberFormat="1" applyFont="1" applyFill="1" applyBorder="1" applyAlignment="1">
      <alignment horizontal="right" vertical="center" wrapText="1"/>
    </xf>
    <xf numFmtId="3" fontId="9" fillId="0" borderId="3" xfId="4" applyNumberFormat="1" applyFont="1" applyFill="1" applyBorder="1" applyAlignment="1">
      <alignment horizontal="right" vertical="center" wrapText="1"/>
    </xf>
    <xf numFmtId="0" fontId="9" fillId="0" borderId="2" xfId="0" applyFont="1" applyFill="1" applyBorder="1" applyAlignment="1">
      <alignment horizontal="center" vertical="center" wrapText="1" shrinkToFit="1"/>
    </xf>
    <xf numFmtId="14" fontId="9" fillId="0" borderId="2" xfId="2"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shrinkToFit="1"/>
    </xf>
    <xf numFmtId="3" fontId="9" fillId="0" borderId="2" xfId="2" applyNumberFormat="1" applyFont="1" applyFill="1" applyBorder="1" applyAlignment="1">
      <alignment horizontal="center" vertical="center" wrapText="1"/>
    </xf>
    <xf numFmtId="3" fontId="9" fillId="0" borderId="2" xfId="10" applyNumberFormat="1" applyFont="1" applyFill="1" applyBorder="1" applyAlignment="1">
      <alignment horizontal="center" vertical="center" wrapText="1"/>
    </xf>
    <xf numFmtId="3" fontId="9" fillId="0" borderId="2" xfId="11" applyNumberFormat="1" applyFont="1" applyFill="1" applyBorder="1" applyAlignment="1">
      <alignment horizontal="right" vertical="center" wrapText="1"/>
    </xf>
    <xf numFmtId="3" fontId="10" fillId="0" borderId="2" xfId="18" applyNumberFormat="1" applyFont="1" applyFill="1" applyBorder="1" applyAlignment="1">
      <alignment horizontal="center" vertical="center" wrapText="1"/>
    </xf>
    <xf numFmtId="0" fontId="9" fillId="3" borderId="2" xfId="6" applyFont="1" applyFill="1" applyBorder="1" applyAlignment="1">
      <alignment horizontal="center" vertical="center" wrapText="1"/>
    </xf>
    <xf numFmtId="3" fontId="9" fillId="0" borderId="2" xfId="0" applyNumberFormat="1" applyFont="1" applyBorder="1" applyAlignment="1">
      <alignment horizontal="right" vertical="center" wrapText="1"/>
    </xf>
    <xf numFmtId="1" fontId="9" fillId="3" borderId="2" xfId="1" applyNumberFormat="1" applyFont="1" applyFill="1" applyBorder="1" applyAlignment="1">
      <alignment horizontal="center" vertical="center" wrapText="1"/>
    </xf>
    <xf numFmtId="168" fontId="9" fillId="0" borderId="2" xfId="18" applyNumberFormat="1" applyFont="1" applyFill="1" applyBorder="1" applyAlignment="1">
      <alignment horizontal="center" vertical="center" wrapText="1"/>
    </xf>
    <xf numFmtId="1" fontId="9" fillId="2" borderId="2" xfId="1" applyNumberFormat="1" applyFont="1" applyFill="1" applyBorder="1" applyAlignment="1">
      <alignment horizontal="center" vertical="center" wrapText="1"/>
    </xf>
    <xf numFmtId="1" fontId="14" fillId="2" borderId="2" xfId="1" applyNumberFormat="1" applyFont="1" applyFill="1" applyBorder="1" applyAlignment="1">
      <alignment horizontal="center" vertical="center" wrapText="1"/>
    </xf>
    <xf numFmtId="0" fontId="9" fillId="0" borderId="2" xfId="17" applyFont="1" applyFill="1" applyBorder="1" applyAlignment="1">
      <alignment horizontal="center" vertical="center" wrapText="1"/>
    </xf>
    <xf numFmtId="3" fontId="14" fillId="0" borderId="2" xfId="4" applyNumberFormat="1" applyFont="1" applyFill="1" applyBorder="1" applyAlignment="1">
      <alignment horizontal="center" vertical="center" wrapText="1"/>
    </xf>
    <xf numFmtId="3" fontId="14" fillId="0" borderId="2" xfId="4" applyNumberFormat="1" applyFont="1" applyFill="1" applyBorder="1" applyAlignment="1">
      <alignment horizontal="right" vertical="center" wrapText="1"/>
    </xf>
    <xf numFmtId="3" fontId="9" fillId="0" borderId="3" xfId="1"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4" fillId="0" borderId="2" xfId="2" applyFont="1" applyFill="1" applyBorder="1" applyAlignment="1">
      <alignment horizontal="center" vertical="center" wrapText="1"/>
    </xf>
    <xf numFmtId="3" fontId="32" fillId="0" borderId="2" xfId="1" applyNumberFormat="1" applyFont="1" applyFill="1" applyBorder="1" applyAlignment="1">
      <alignment horizontal="center" vertical="center" wrapText="1"/>
    </xf>
    <xf numFmtId="3" fontId="14" fillId="2" borderId="2" xfId="1" applyNumberFormat="1" applyFont="1" applyFill="1" applyBorder="1" applyAlignment="1">
      <alignment horizontal="center" vertical="center" wrapText="1"/>
    </xf>
    <xf numFmtId="3" fontId="36" fillId="0" borderId="2" xfId="1" applyNumberFormat="1" applyFont="1" applyFill="1" applyBorder="1" applyAlignment="1">
      <alignment horizontal="center" vertical="center" wrapText="1"/>
    </xf>
    <xf numFmtId="3" fontId="37" fillId="0" borderId="2" xfId="1" applyNumberFormat="1" applyFont="1" applyFill="1" applyBorder="1" applyAlignment="1">
      <alignment horizontal="center" vertical="center" wrapText="1"/>
    </xf>
    <xf numFmtId="3" fontId="19" fillId="2"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3" fontId="4" fillId="0" borderId="4" xfId="1" applyNumberFormat="1" applyFont="1" applyFill="1" applyBorder="1" applyAlignment="1">
      <alignment horizontal="center" vertical="center" wrapText="1"/>
    </xf>
    <xf numFmtId="3" fontId="4" fillId="0" borderId="7" xfId="1" applyNumberFormat="1" applyFont="1" applyFill="1" applyBorder="1" applyAlignment="1">
      <alignment horizontal="center" vertical="center" wrapText="1"/>
    </xf>
    <xf numFmtId="3" fontId="4" fillId="0" borderId="10" xfId="1" applyNumberFormat="1" applyFont="1" applyFill="1" applyBorder="1" applyAlignment="1">
      <alignment horizontal="center" vertical="center" wrapText="1"/>
    </xf>
    <xf numFmtId="3" fontId="14" fillId="0" borderId="4" xfId="1" applyNumberFormat="1" applyFont="1" applyFill="1" applyBorder="1" applyAlignment="1">
      <alignment horizontal="center" vertical="center" wrapText="1"/>
    </xf>
    <xf numFmtId="3" fontId="14" fillId="0" borderId="7" xfId="1" applyNumberFormat="1" applyFont="1" applyFill="1" applyBorder="1" applyAlignment="1">
      <alignment horizontal="center" vertical="center" wrapText="1"/>
    </xf>
    <xf numFmtId="3" fontId="14" fillId="0" borderId="10" xfId="1"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7" fillId="0" borderId="2" xfId="1" applyNumberFormat="1" applyFont="1" applyFill="1" applyBorder="1" applyAlignment="1">
      <alignment horizontal="center" vertical="center" wrapText="1"/>
    </xf>
    <xf numFmtId="3" fontId="14" fillId="0" borderId="2" xfId="1" applyNumberFormat="1" applyFont="1" applyFill="1" applyBorder="1" applyAlignment="1">
      <alignment horizontal="center" vertical="center" wrapText="1"/>
    </xf>
    <xf numFmtId="3" fontId="19" fillId="0" borderId="2" xfId="1" applyNumberFormat="1" applyFont="1" applyFill="1" applyBorder="1" applyAlignment="1">
      <alignment horizontal="center" vertical="center" wrapText="1"/>
    </xf>
    <xf numFmtId="1" fontId="4" fillId="0" borderId="0" xfId="1" applyNumberFormat="1" applyFont="1" applyFill="1" applyAlignment="1">
      <alignment horizontal="center" vertical="center" wrapText="1"/>
    </xf>
    <xf numFmtId="1" fontId="5" fillId="0" borderId="0" xfId="1" applyNumberFormat="1" applyFont="1" applyFill="1" applyAlignment="1">
      <alignment horizontal="center" vertical="center" wrapText="1"/>
    </xf>
    <xf numFmtId="1" fontId="5" fillId="0" borderId="1" xfId="1" applyNumberFormat="1" applyFont="1" applyFill="1" applyBorder="1" applyAlignment="1">
      <alignment horizontal="right" vertical="center" wrapText="1"/>
    </xf>
    <xf numFmtId="3" fontId="19" fillId="2"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3" fontId="14" fillId="0" borderId="6" xfId="1" applyNumberFormat="1" applyFont="1" applyFill="1" applyBorder="1" applyAlignment="1">
      <alignment horizontal="center" vertical="center" wrapText="1"/>
    </xf>
    <xf numFmtId="3" fontId="14" fillId="0" borderId="8" xfId="1" applyNumberFormat="1" applyFont="1" applyFill="1" applyBorder="1" applyAlignment="1">
      <alignment horizontal="center" vertical="center" wrapText="1"/>
    </xf>
    <xf numFmtId="3" fontId="14" fillId="0" borderId="9" xfId="1" applyNumberFormat="1" applyFont="1" applyFill="1" applyBorder="1" applyAlignment="1">
      <alignment horizontal="center" vertical="center" wrapText="1"/>
    </xf>
  </cellXfs>
  <cellStyles count="19">
    <cellStyle name="Comma 11" xfId="15"/>
    <cellStyle name="Comma 13" xfId="14"/>
    <cellStyle name="Comma 3" xfId="10"/>
    <cellStyle name="Comma 4" xfId="3"/>
    <cellStyle name="Comma 5" xfId="9"/>
    <cellStyle name="Comma 8" xfId="18"/>
    <cellStyle name="Comma 9" xfId="13"/>
    <cellStyle name="Normal" xfId="0" builtinId="0"/>
    <cellStyle name="Normal 10" xfId="6"/>
    <cellStyle name="Normal 12" xfId="12"/>
    <cellStyle name="Normal 2" xfId="7"/>
    <cellStyle name="Normal 2 5" xfId="8"/>
    <cellStyle name="Normal_BCXDCB98" xfId="2"/>
    <cellStyle name="Normal_Bieu mau (CV )" xfId="1"/>
    <cellStyle name="Normal_Bieu mau (CV ) 2 2" xfId="5"/>
    <cellStyle name="Normal_Sheet1" xfId="11"/>
    <cellStyle name="Normal_Tonghop-Chinh" xfId="16"/>
    <cellStyle name="Normal_YTe+NVHoa" xfId="17"/>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10"/>
  <sheetViews>
    <sheetView tabSelected="1" zoomScale="85" zoomScaleNormal="85" workbookViewId="0">
      <selection activeCell="V4" sqref="V4:V8"/>
    </sheetView>
  </sheetViews>
  <sheetFormatPr defaultColWidth="9.125" defaultRowHeight="18.75" x14ac:dyDescent="0.2"/>
  <cols>
    <col min="1" max="1" width="4.375" style="85" customWidth="1"/>
    <col min="2" max="2" width="29.25" style="83" customWidth="1"/>
    <col min="3" max="3" width="8.375" style="84" hidden="1" customWidth="1"/>
    <col min="4" max="4" width="9.375" style="84" hidden="1" customWidth="1"/>
    <col min="5" max="5" width="0.625" style="84" hidden="1" customWidth="1"/>
    <col min="6" max="6" width="19.75" style="153" customWidth="1"/>
    <col min="7" max="7" width="9.75" style="154" customWidth="1"/>
    <col min="8" max="8" width="7.625" style="155" hidden="1" customWidth="1"/>
    <col min="9" max="9" width="10.375" style="155" hidden="1" customWidth="1"/>
    <col min="10" max="10" width="8.625" style="155" hidden="1" customWidth="1"/>
    <col min="11" max="11" width="7.375" style="155" hidden="1" customWidth="1"/>
    <col min="12" max="12" width="7.875" style="155" hidden="1" customWidth="1"/>
    <col min="13" max="13" width="8.125" style="155" hidden="1" customWidth="1"/>
    <col min="14" max="14" width="8" style="155" hidden="1" customWidth="1"/>
    <col min="15" max="15" width="7.875" style="155" hidden="1" customWidth="1"/>
    <col min="16" max="16" width="8.125" style="155" hidden="1" customWidth="1"/>
    <col min="17" max="17" width="8.375" style="155" hidden="1" customWidth="1"/>
    <col min="18" max="18" width="8.625" style="155" hidden="1" customWidth="1"/>
    <col min="19" max="19" width="7.625" style="155" hidden="1" customWidth="1"/>
    <col min="20" max="20" width="9.625" style="155" hidden="1" customWidth="1"/>
    <col min="21" max="21" width="9.875" style="155" hidden="1" customWidth="1"/>
    <col min="22" max="22" width="8.25" style="154" customWidth="1"/>
    <col min="23" max="23" width="7.375" style="155" hidden="1" customWidth="1"/>
    <col min="24" max="24" width="7.625" style="155" hidden="1" customWidth="1"/>
    <col min="25" max="25" width="8.375" style="155" hidden="1" customWidth="1"/>
    <col min="26" max="26" width="7.625" style="155" hidden="1" customWidth="1"/>
    <col min="27" max="27" width="8.375" style="155" hidden="1" customWidth="1"/>
    <col min="28" max="31" width="7.375" style="155" hidden="1" customWidth="1"/>
    <col min="32" max="32" width="8.125" style="155" hidden="1" customWidth="1"/>
    <col min="33" max="33" width="7.375" style="155" hidden="1" customWidth="1"/>
    <col min="34" max="34" width="7.875" style="155" hidden="1" customWidth="1"/>
    <col min="35" max="35" width="7.375" style="155" hidden="1" customWidth="1"/>
    <col min="36" max="36" width="8" style="155" hidden="1" customWidth="1"/>
    <col min="37" max="37" width="7.625" style="155" hidden="1" customWidth="1"/>
    <col min="38" max="39" width="7.375" style="155" hidden="1" customWidth="1"/>
    <col min="40" max="40" width="9" style="155" hidden="1" customWidth="1"/>
    <col min="41" max="41" width="7.875" style="155" hidden="1" customWidth="1"/>
    <col min="42" max="44" width="7.625" style="155" hidden="1" customWidth="1"/>
    <col min="45" max="45" width="9" style="155" hidden="1" customWidth="1"/>
    <col min="46" max="47" width="7.875" style="155" hidden="1" customWidth="1"/>
    <col min="48" max="48" width="8.375" style="155" hidden="1" customWidth="1"/>
    <col min="49" max="49" width="7.375" style="155" hidden="1" customWidth="1"/>
    <col min="50" max="50" width="8.375" style="155" hidden="1" customWidth="1"/>
    <col min="51" max="51" width="6.375" style="155" hidden="1" customWidth="1"/>
    <col min="52" max="55" width="6.875" style="155" hidden="1" customWidth="1"/>
    <col min="56" max="56" width="0.75" style="155" hidden="1" customWidth="1"/>
    <col min="57" max="57" width="6.375" style="155" hidden="1" customWidth="1"/>
    <col min="58" max="58" width="6.75" style="155" hidden="1" customWidth="1"/>
    <col min="59" max="59" width="7.625" style="155" hidden="1" customWidth="1"/>
    <col min="60" max="60" width="6.75" style="155" hidden="1" customWidth="1"/>
    <col min="61" max="61" width="8" style="155" hidden="1" customWidth="1"/>
    <col min="62" max="62" width="0.75" style="155" hidden="1" customWidth="1"/>
    <col min="63" max="63" width="9.375" style="154" customWidth="1"/>
    <col min="64" max="64" width="9.25" style="154" customWidth="1"/>
    <col min="65" max="65" width="8" style="154" customWidth="1"/>
    <col min="66" max="66" width="7.875" style="155" hidden="1" customWidth="1"/>
    <col min="67" max="67" width="6.875" style="10" hidden="1" customWidth="1"/>
    <col min="68" max="68" width="6.75" style="10" hidden="1" customWidth="1"/>
    <col min="69" max="69" width="7.625" style="155" hidden="1" customWidth="1"/>
    <col min="70" max="70" width="7.875" style="154" customWidth="1"/>
    <col min="71" max="71" width="17" style="156" customWidth="1"/>
    <col min="72" max="72" width="9.375" style="177" customWidth="1"/>
    <col min="73" max="249" width="9.125" style="2"/>
    <col min="250" max="250" width="4.375" style="2" customWidth="1"/>
    <col min="251" max="251" width="29.25" style="2" customWidth="1"/>
    <col min="252" max="254" width="0" style="2" hidden="1" customWidth="1"/>
    <col min="255" max="255" width="11.375" style="2" customWidth="1"/>
    <col min="256" max="256" width="9" style="2" customWidth="1"/>
    <col min="257" max="270" width="0" style="2" hidden="1" customWidth="1"/>
    <col min="271" max="271" width="8.25" style="2" customWidth="1"/>
    <col min="272" max="311" width="0" style="2" hidden="1" customWidth="1"/>
    <col min="312" max="312" width="9.125" style="2" customWidth="1"/>
    <col min="313" max="313" width="8" style="2" customWidth="1"/>
    <col min="314" max="314" width="7.25" style="2" customWidth="1"/>
    <col min="315" max="318" width="0" style="2" hidden="1" customWidth="1"/>
    <col min="319" max="319" width="7.375" style="2" customWidth="1"/>
    <col min="320" max="320" width="17" style="2" customWidth="1"/>
    <col min="321" max="321" width="11.375" style="2" customWidth="1"/>
    <col min="322" max="505" width="9.125" style="2"/>
    <col min="506" max="506" width="4.375" style="2" customWidth="1"/>
    <col min="507" max="507" width="29.25" style="2" customWidth="1"/>
    <col min="508" max="510" width="0" style="2" hidden="1" customWidth="1"/>
    <col min="511" max="511" width="11.375" style="2" customWidth="1"/>
    <col min="512" max="512" width="9" style="2" customWidth="1"/>
    <col min="513" max="526" width="0" style="2" hidden="1" customWidth="1"/>
    <col min="527" max="527" width="8.25" style="2" customWidth="1"/>
    <col min="528" max="567" width="0" style="2" hidden="1" customWidth="1"/>
    <col min="568" max="568" width="9.125" style="2" customWidth="1"/>
    <col min="569" max="569" width="8" style="2" customWidth="1"/>
    <col min="570" max="570" width="7.25" style="2" customWidth="1"/>
    <col min="571" max="574" width="0" style="2" hidden="1" customWidth="1"/>
    <col min="575" max="575" width="7.375" style="2" customWidth="1"/>
    <col min="576" max="576" width="17" style="2" customWidth="1"/>
    <col min="577" max="577" width="11.375" style="2" customWidth="1"/>
    <col min="578" max="761" width="9.125" style="2"/>
    <col min="762" max="762" width="4.375" style="2" customWidth="1"/>
    <col min="763" max="763" width="29.25" style="2" customWidth="1"/>
    <col min="764" max="766" width="0" style="2" hidden="1" customWidth="1"/>
    <col min="767" max="767" width="11.375" style="2" customWidth="1"/>
    <col min="768" max="768" width="9" style="2" customWidth="1"/>
    <col min="769" max="782" width="0" style="2" hidden="1" customWidth="1"/>
    <col min="783" max="783" width="8.25" style="2" customWidth="1"/>
    <col min="784" max="823" width="0" style="2" hidden="1" customWidth="1"/>
    <col min="824" max="824" width="9.125" style="2" customWidth="1"/>
    <col min="825" max="825" width="8" style="2" customWidth="1"/>
    <col min="826" max="826" width="7.25" style="2" customWidth="1"/>
    <col min="827" max="830" width="0" style="2" hidden="1" customWidth="1"/>
    <col min="831" max="831" width="7.375" style="2" customWidth="1"/>
    <col min="832" max="832" width="17" style="2" customWidth="1"/>
    <col min="833" max="833" width="11.375" style="2" customWidth="1"/>
    <col min="834" max="1017" width="9.125" style="2"/>
    <col min="1018" max="1018" width="4.375" style="2" customWidth="1"/>
    <col min="1019" max="1019" width="29.25" style="2" customWidth="1"/>
    <col min="1020" max="1022" width="0" style="2" hidden="1" customWidth="1"/>
    <col min="1023" max="1023" width="11.375" style="2" customWidth="1"/>
    <col min="1024" max="1024" width="9" style="2" customWidth="1"/>
    <col min="1025" max="1038" width="0" style="2" hidden="1" customWidth="1"/>
    <col min="1039" max="1039" width="8.25" style="2" customWidth="1"/>
    <col min="1040" max="1079" width="0" style="2" hidden="1" customWidth="1"/>
    <col min="1080" max="1080" width="9.125" style="2" customWidth="1"/>
    <col min="1081" max="1081" width="8" style="2" customWidth="1"/>
    <col min="1082" max="1082" width="7.25" style="2" customWidth="1"/>
    <col min="1083" max="1086" width="0" style="2" hidden="1" customWidth="1"/>
    <col min="1087" max="1087" width="7.375" style="2" customWidth="1"/>
    <col min="1088" max="1088" width="17" style="2" customWidth="1"/>
    <col min="1089" max="1089" width="11.375" style="2" customWidth="1"/>
    <col min="1090" max="1273" width="9.125" style="2"/>
    <col min="1274" max="1274" width="4.375" style="2" customWidth="1"/>
    <col min="1275" max="1275" width="29.25" style="2" customWidth="1"/>
    <col min="1276" max="1278" width="0" style="2" hidden="1" customWidth="1"/>
    <col min="1279" max="1279" width="11.375" style="2" customWidth="1"/>
    <col min="1280" max="1280" width="9" style="2" customWidth="1"/>
    <col min="1281" max="1294" width="0" style="2" hidden="1" customWidth="1"/>
    <col min="1295" max="1295" width="8.25" style="2" customWidth="1"/>
    <col min="1296" max="1335" width="0" style="2" hidden="1" customWidth="1"/>
    <col min="1336" max="1336" width="9.125" style="2" customWidth="1"/>
    <col min="1337" max="1337" width="8" style="2" customWidth="1"/>
    <col min="1338" max="1338" width="7.25" style="2" customWidth="1"/>
    <col min="1339" max="1342" width="0" style="2" hidden="1" customWidth="1"/>
    <col min="1343" max="1343" width="7.375" style="2" customWidth="1"/>
    <col min="1344" max="1344" width="17" style="2" customWidth="1"/>
    <col min="1345" max="1345" width="11.375" style="2" customWidth="1"/>
    <col min="1346" max="1529" width="9.125" style="2"/>
    <col min="1530" max="1530" width="4.375" style="2" customWidth="1"/>
    <col min="1531" max="1531" width="29.25" style="2" customWidth="1"/>
    <col min="1532" max="1534" width="0" style="2" hidden="1" customWidth="1"/>
    <col min="1535" max="1535" width="11.375" style="2" customWidth="1"/>
    <col min="1536" max="1536" width="9" style="2" customWidth="1"/>
    <col min="1537" max="1550" width="0" style="2" hidden="1" customWidth="1"/>
    <col min="1551" max="1551" width="8.25" style="2" customWidth="1"/>
    <col min="1552" max="1591" width="0" style="2" hidden="1" customWidth="1"/>
    <col min="1592" max="1592" width="9.125" style="2" customWidth="1"/>
    <col min="1593" max="1593" width="8" style="2" customWidth="1"/>
    <col min="1594" max="1594" width="7.25" style="2" customWidth="1"/>
    <col min="1595" max="1598" width="0" style="2" hidden="1" customWidth="1"/>
    <col min="1599" max="1599" width="7.375" style="2" customWidth="1"/>
    <col min="1600" max="1600" width="17" style="2" customWidth="1"/>
    <col min="1601" max="1601" width="11.375" style="2" customWidth="1"/>
    <col min="1602" max="1785" width="9.125" style="2"/>
    <col min="1786" max="1786" width="4.375" style="2" customWidth="1"/>
    <col min="1787" max="1787" width="29.25" style="2" customWidth="1"/>
    <col min="1788" max="1790" width="0" style="2" hidden="1" customWidth="1"/>
    <col min="1791" max="1791" width="11.375" style="2" customWidth="1"/>
    <col min="1792" max="1792" width="9" style="2" customWidth="1"/>
    <col min="1793" max="1806" width="0" style="2" hidden="1" customWidth="1"/>
    <col min="1807" max="1807" width="8.25" style="2" customWidth="1"/>
    <col min="1808" max="1847" width="0" style="2" hidden="1" customWidth="1"/>
    <col min="1848" max="1848" width="9.125" style="2" customWidth="1"/>
    <col min="1849" max="1849" width="8" style="2" customWidth="1"/>
    <col min="1850" max="1850" width="7.25" style="2" customWidth="1"/>
    <col min="1851" max="1854" width="0" style="2" hidden="1" customWidth="1"/>
    <col min="1855" max="1855" width="7.375" style="2" customWidth="1"/>
    <col min="1856" max="1856" width="17" style="2" customWidth="1"/>
    <col min="1857" max="1857" width="11.375" style="2" customWidth="1"/>
    <col min="1858" max="2041" width="9.125" style="2"/>
    <col min="2042" max="2042" width="4.375" style="2" customWidth="1"/>
    <col min="2043" max="2043" width="29.25" style="2" customWidth="1"/>
    <col min="2044" max="2046" width="0" style="2" hidden="1" customWidth="1"/>
    <col min="2047" max="2047" width="11.375" style="2" customWidth="1"/>
    <col min="2048" max="2048" width="9" style="2" customWidth="1"/>
    <col min="2049" max="2062" width="0" style="2" hidden="1" customWidth="1"/>
    <col min="2063" max="2063" width="8.25" style="2" customWidth="1"/>
    <col min="2064" max="2103" width="0" style="2" hidden="1" customWidth="1"/>
    <col min="2104" max="2104" width="9.125" style="2" customWidth="1"/>
    <col min="2105" max="2105" width="8" style="2" customWidth="1"/>
    <col min="2106" max="2106" width="7.25" style="2" customWidth="1"/>
    <col min="2107" max="2110" width="0" style="2" hidden="1" customWidth="1"/>
    <col min="2111" max="2111" width="7.375" style="2" customWidth="1"/>
    <col min="2112" max="2112" width="17" style="2" customWidth="1"/>
    <col min="2113" max="2113" width="11.375" style="2" customWidth="1"/>
    <col min="2114" max="2297" width="9.125" style="2"/>
    <col min="2298" max="2298" width="4.375" style="2" customWidth="1"/>
    <col min="2299" max="2299" width="29.25" style="2" customWidth="1"/>
    <col min="2300" max="2302" width="0" style="2" hidden="1" customWidth="1"/>
    <col min="2303" max="2303" width="11.375" style="2" customWidth="1"/>
    <col min="2304" max="2304" width="9" style="2" customWidth="1"/>
    <col min="2305" max="2318" width="0" style="2" hidden="1" customWidth="1"/>
    <col min="2319" max="2319" width="8.25" style="2" customWidth="1"/>
    <col min="2320" max="2359" width="0" style="2" hidden="1" customWidth="1"/>
    <col min="2360" max="2360" width="9.125" style="2" customWidth="1"/>
    <col min="2361" max="2361" width="8" style="2" customWidth="1"/>
    <col min="2362" max="2362" width="7.25" style="2" customWidth="1"/>
    <col min="2363" max="2366" width="0" style="2" hidden="1" customWidth="1"/>
    <col min="2367" max="2367" width="7.375" style="2" customWidth="1"/>
    <col min="2368" max="2368" width="17" style="2" customWidth="1"/>
    <col min="2369" max="2369" width="11.375" style="2" customWidth="1"/>
    <col min="2370" max="2553" width="9.125" style="2"/>
    <col min="2554" max="2554" width="4.375" style="2" customWidth="1"/>
    <col min="2555" max="2555" width="29.25" style="2" customWidth="1"/>
    <col min="2556" max="2558" width="0" style="2" hidden="1" customWidth="1"/>
    <col min="2559" max="2559" width="11.375" style="2" customWidth="1"/>
    <col min="2560" max="2560" width="9" style="2" customWidth="1"/>
    <col min="2561" max="2574" width="0" style="2" hidden="1" customWidth="1"/>
    <col min="2575" max="2575" width="8.25" style="2" customWidth="1"/>
    <col min="2576" max="2615" width="0" style="2" hidden="1" customWidth="1"/>
    <col min="2616" max="2616" width="9.125" style="2" customWidth="1"/>
    <col min="2617" max="2617" width="8" style="2" customWidth="1"/>
    <col min="2618" max="2618" width="7.25" style="2" customWidth="1"/>
    <col min="2619" max="2622" width="0" style="2" hidden="1" customWidth="1"/>
    <col min="2623" max="2623" width="7.375" style="2" customWidth="1"/>
    <col min="2624" max="2624" width="17" style="2" customWidth="1"/>
    <col min="2625" max="2625" width="11.375" style="2" customWidth="1"/>
    <col min="2626" max="2809" width="9.125" style="2"/>
    <col min="2810" max="2810" width="4.375" style="2" customWidth="1"/>
    <col min="2811" max="2811" width="29.25" style="2" customWidth="1"/>
    <col min="2812" max="2814" width="0" style="2" hidden="1" customWidth="1"/>
    <col min="2815" max="2815" width="11.375" style="2" customWidth="1"/>
    <col min="2816" max="2816" width="9" style="2" customWidth="1"/>
    <col min="2817" max="2830" width="0" style="2" hidden="1" customWidth="1"/>
    <col min="2831" max="2831" width="8.25" style="2" customWidth="1"/>
    <col min="2832" max="2871" width="0" style="2" hidden="1" customWidth="1"/>
    <col min="2872" max="2872" width="9.125" style="2" customWidth="1"/>
    <col min="2873" max="2873" width="8" style="2" customWidth="1"/>
    <col min="2874" max="2874" width="7.25" style="2" customWidth="1"/>
    <col min="2875" max="2878" width="0" style="2" hidden="1" customWidth="1"/>
    <col min="2879" max="2879" width="7.375" style="2" customWidth="1"/>
    <col min="2880" max="2880" width="17" style="2" customWidth="1"/>
    <col min="2881" max="2881" width="11.375" style="2" customWidth="1"/>
    <col min="2882" max="3065" width="9.125" style="2"/>
    <col min="3066" max="3066" width="4.375" style="2" customWidth="1"/>
    <col min="3067" max="3067" width="29.25" style="2" customWidth="1"/>
    <col min="3068" max="3070" width="0" style="2" hidden="1" customWidth="1"/>
    <col min="3071" max="3071" width="11.375" style="2" customWidth="1"/>
    <col min="3072" max="3072" width="9" style="2" customWidth="1"/>
    <col min="3073" max="3086" width="0" style="2" hidden="1" customWidth="1"/>
    <col min="3087" max="3087" width="8.25" style="2" customWidth="1"/>
    <col min="3088" max="3127" width="0" style="2" hidden="1" customWidth="1"/>
    <col min="3128" max="3128" width="9.125" style="2" customWidth="1"/>
    <col min="3129" max="3129" width="8" style="2" customWidth="1"/>
    <col min="3130" max="3130" width="7.25" style="2" customWidth="1"/>
    <col min="3131" max="3134" width="0" style="2" hidden="1" customWidth="1"/>
    <col min="3135" max="3135" width="7.375" style="2" customWidth="1"/>
    <col min="3136" max="3136" width="17" style="2" customWidth="1"/>
    <col min="3137" max="3137" width="11.375" style="2" customWidth="1"/>
    <col min="3138" max="3321" width="9.125" style="2"/>
    <col min="3322" max="3322" width="4.375" style="2" customWidth="1"/>
    <col min="3323" max="3323" width="29.25" style="2" customWidth="1"/>
    <col min="3324" max="3326" width="0" style="2" hidden="1" customWidth="1"/>
    <col min="3327" max="3327" width="11.375" style="2" customWidth="1"/>
    <col min="3328" max="3328" width="9" style="2" customWidth="1"/>
    <col min="3329" max="3342" width="0" style="2" hidden="1" customWidth="1"/>
    <col min="3343" max="3343" width="8.25" style="2" customWidth="1"/>
    <col min="3344" max="3383" width="0" style="2" hidden="1" customWidth="1"/>
    <col min="3384" max="3384" width="9.125" style="2" customWidth="1"/>
    <col min="3385" max="3385" width="8" style="2" customWidth="1"/>
    <col min="3386" max="3386" width="7.25" style="2" customWidth="1"/>
    <col min="3387" max="3390" width="0" style="2" hidden="1" customWidth="1"/>
    <col min="3391" max="3391" width="7.375" style="2" customWidth="1"/>
    <col min="3392" max="3392" width="17" style="2" customWidth="1"/>
    <col min="3393" max="3393" width="11.375" style="2" customWidth="1"/>
    <col min="3394" max="3577" width="9.125" style="2"/>
    <col min="3578" max="3578" width="4.375" style="2" customWidth="1"/>
    <col min="3579" max="3579" width="29.25" style="2" customWidth="1"/>
    <col min="3580" max="3582" width="0" style="2" hidden="1" customWidth="1"/>
    <col min="3583" max="3583" width="11.375" style="2" customWidth="1"/>
    <col min="3584" max="3584" width="9" style="2" customWidth="1"/>
    <col min="3585" max="3598" width="0" style="2" hidden="1" customWidth="1"/>
    <col min="3599" max="3599" width="8.25" style="2" customWidth="1"/>
    <col min="3600" max="3639" width="0" style="2" hidden="1" customWidth="1"/>
    <col min="3640" max="3640" width="9.125" style="2" customWidth="1"/>
    <col min="3641" max="3641" width="8" style="2" customWidth="1"/>
    <col min="3642" max="3642" width="7.25" style="2" customWidth="1"/>
    <col min="3643" max="3646" width="0" style="2" hidden="1" customWidth="1"/>
    <col min="3647" max="3647" width="7.375" style="2" customWidth="1"/>
    <col min="3648" max="3648" width="17" style="2" customWidth="1"/>
    <col min="3649" max="3649" width="11.375" style="2" customWidth="1"/>
    <col min="3650" max="3833" width="9.125" style="2"/>
    <col min="3834" max="3834" width="4.375" style="2" customWidth="1"/>
    <col min="3835" max="3835" width="29.25" style="2" customWidth="1"/>
    <col min="3836" max="3838" width="0" style="2" hidden="1" customWidth="1"/>
    <col min="3839" max="3839" width="11.375" style="2" customWidth="1"/>
    <col min="3840" max="3840" width="9" style="2" customWidth="1"/>
    <col min="3841" max="3854" width="0" style="2" hidden="1" customWidth="1"/>
    <col min="3855" max="3855" width="8.25" style="2" customWidth="1"/>
    <col min="3856" max="3895" width="0" style="2" hidden="1" customWidth="1"/>
    <col min="3896" max="3896" width="9.125" style="2" customWidth="1"/>
    <col min="3897" max="3897" width="8" style="2" customWidth="1"/>
    <col min="3898" max="3898" width="7.25" style="2" customWidth="1"/>
    <col min="3899" max="3902" width="0" style="2" hidden="1" customWidth="1"/>
    <col min="3903" max="3903" width="7.375" style="2" customWidth="1"/>
    <col min="3904" max="3904" width="17" style="2" customWidth="1"/>
    <col min="3905" max="3905" width="11.375" style="2" customWidth="1"/>
    <col min="3906" max="4089" width="9.125" style="2"/>
    <col min="4090" max="4090" width="4.375" style="2" customWidth="1"/>
    <col min="4091" max="4091" width="29.25" style="2" customWidth="1"/>
    <col min="4092" max="4094" width="0" style="2" hidden="1" customWidth="1"/>
    <col min="4095" max="4095" width="11.375" style="2" customWidth="1"/>
    <col min="4096" max="4096" width="9" style="2" customWidth="1"/>
    <col min="4097" max="4110" width="0" style="2" hidden="1" customWidth="1"/>
    <col min="4111" max="4111" width="8.25" style="2" customWidth="1"/>
    <col min="4112" max="4151" width="0" style="2" hidden="1" customWidth="1"/>
    <col min="4152" max="4152" width="9.125" style="2" customWidth="1"/>
    <col min="4153" max="4153" width="8" style="2" customWidth="1"/>
    <col min="4154" max="4154" width="7.25" style="2" customWidth="1"/>
    <col min="4155" max="4158" width="0" style="2" hidden="1" customWidth="1"/>
    <col min="4159" max="4159" width="7.375" style="2" customWidth="1"/>
    <col min="4160" max="4160" width="17" style="2" customWidth="1"/>
    <col min="4161" max="4161" width="11.375" style="2" customWidth="1"/>
    <col min="4162" max="4345" width="9.125" style="2"/>
    <col min="4346" max="4346" width="4.375" style="2" customWidth="1"/>
    <col min="4347" max="4347" width="29.25" style="2" customWidth="1"/>
    <col min="4348" max="4350" width="0" style="2" hidden="1" customWidth="1"/>
    <col min="4351" max="4351" width="11.375" style="2" customWidth="1"/>
    <col min="4352" max="4352" width="9" style="2" customWidth="1"/>
    <col min="4353" max="4366" width="0" style="2" hidden="1" customWidth="1"/>
    <col min="4367" max="4367" width="8.25" style="2" customWidth="1"/>
    <col min="4368" max="4407" width="0" style="2" hidden="1" customWidth="1"/>
    <col min="4408" max="4408" width="9.125" style="2" customWidth="1"/>
    <col min="4409" max="4409" width="8" style="2" customWidth="1"/>
    <col min="4410" max="4410" width="7.25" style="2" customWidth="1"/>
    <col min="4411" max="4414" width="0" style="2" hidden="1" customWidth="1"/>
    <col min="4415" max="4415" width="7.375" style="2" customWidth="1"/>
    <col min="4416" max="4416" width="17" style="2" customWidth="1"/>
    <col min="4417" max="4417" width="11.375" style="2" customWidth="1"/>
    <col min="4418" max="4601" width="9.125" style="2"/>
    <col min="4602" max="4602" width="4.375" style="2" customWidth="1"/>
    <col min="4603" max="4603" width="29.25" style="2" customWidth="1"/>
    <col min="4604" max="4606" width="0" style="2" hidden="1" customWidth="1"/>
    <col min="4607" max="4607" width="11.375" style="2" customWidth="1"/>
    <col min="4608" max="4608" width="9" style="2" customWidth="1"/>
    <col min="4609" max="4622" width="0" style="2" hidden="1" customWidth="1"/>
    <col min="4623" max="4623" width="8.25" style="2" customWidth="1"/>
    <col min="4624" max="4663" width="0" style="2" hidden="1" customWidth="1"/>
    <col min="4664" max="4664" width="9.125" style="2" customWidth="1"/>
    <col min="4665" max="4665" width="8" style="2" customWidth="1"/>
    <col min="4666" max="4666" width="7.25" style="2" customWidth="1"/>
    <col min="4667" max="4670" width="0" style="2" hidden="1" customWidth="1"/>
    <col min="4671" max="4671" width="7.375" style="2" customWidth="1"/>
    <col min="4672" max="4672" width="17" style="2" customWidth="1"/>
    <col min="4673" max="4673" width="11.375" style="2" customWidth="1"/>
    <col min="4674" max="4857" width="9.125" style="2"/>
    <col min="4858" max="4858" width="4.375" style="2" customWidth="1"/>
    <col min="4859" max="4859" width="29.25" style="2" customWidth="1"/>
    <col min="4860" max="4862" width="0" style="2" hidden="1" customWidth="1"/>
    <col min="4863" max="4863" width="11.375" style="2" customWidth="1"/>
    <col min="4864" max="4864" width="9" style="2" customWidth="1"/>
    <col min="4865" max="4878" width="0" style="2" hidden="1" customWidth="1"/>
    <col min="4879" max="4879" width="8.25" style="2" customWidth="1"/>
    <col min="4880" max="4919" width="0" style="2" hidden="1" customWidth="1"/>
    <col min="4920" max="4920" width="9.125" style="2" customWidth="1"/>
    <col min="4921" max="4921" width="8" style="2" customWidth="1"/>
    <col min="4922" max="4922" width="7.25" style="2" customWidth="1"/>
    <col min="4923" max="4926" width="0" style="2" hidden="1" customWidth="1"/>
    <col min="4927" max="4927" width="7.375" style="2" customWidth="1"/>
    <col min="4928" max="4928" width="17" style="2" customWidth="1"/>
    <col min="4929" max="4929" width="11.375" style="2" customWidth="1"/>
    <col min="4930" max="5113" width="9.125" style="2"/>
    <col min="5114" max="5114" width="4.375" style="2" customWidth="1"/>
    <col min="5115" max="5115" width="29.25" style="2" customWidth="1"/>
    <col min="5116" max="5118" width="0" style="2" hidden="1" customWidth="1"/>
    <col min="5119" max="5119" width="11.375" style="2" customWidth="1"/>
    <col min="5120" max="5120" width="9" style="2" customWidth="1"/>
    <col min="5121" max="5134" width="0" style="2" hidden="1" customWidth="1"/>
    <col min="5135" max="5135" width="8.25" style="2" customWidth="1"/>
    <col min="5136" max="5175" width="0" style="2" hidden="1" customWidth="1"/>
    <col min="5176" max="5176" width="9.125" style="2" customWidth="1"/>
    <col min="5177" max="5177" width="8" style="2" customWidth="1"/>
    <col min="5178" max="5178" width="7.25" style="2" customWidth="1"/>
    <col min="5179" max="5182" width="0" style="2" hidden="1" customWidth="1"/>
    <col min="5183" max="5183" width="7.375" style="2" customWidth="1"/>
    <col min="5184" max="5184" width="17" style="2" customWidth="1"/>
    <col min="5185" max="5185" width="11.375" style="2" customWidth="1"/>
    <col min="5186" max="5369" width="9.125" style="2"/>
    <col min="5370" max="5370" width="4.375" style="2" customWidth="1"/>
    <col min="5371" max="5371" width="29.25" style="2" customWidth="1"/>
    <col min="5372" max="5374" width="0" style="2" hidden="1" customWidth="1"/>
    <col min="5375" max="5375" width="11.375" style="2" customWidth="1"/>
    <col min="5376" max="5376" width="9" style="2" customWidth="1"/>
    <col min="5377" max="5390" width="0" style="2" hidden="1" customWidth="1"/>
    <col min="5391" max="5391" width="8.25" style="2" customWidth="1"/>
    <col min="5392" max="5431" width="0" style="2" hidden="1" customWidth="1"/>
    <col min="5432" max="5432" width="9.125" style="2" customWidth="1"/>
    <col min="5433" max="5433" width="8" style="2" customWidth="1"/>
    <col min="5434" max="5434" width="7.25" style="2" customWidth="1"/>
    <col min="5435" max="5438" width="0" style="2" hidden="1" customWidth="1"/>
    <col min="5439" max="5439" width="7.375" style="2" customWidth="1"/>
    <col min="5440" max="5440" width="17" style="2" customWidth="1"/>
    <col min="5441" max="5441" width="11.375" style="2" customWidth="1"/>
    <col min="5442" max="5625" width="9.125" style="2"/>
    <col min="5626" max="5626" width="4.375" style="2" customWidth="1"/>
    <col min="5627" max="5627" width="29.25" style="2" customWidth="1"/>
    <col min="5628" max="5630" width="0" style="2" hidden="1" customWidth="1"/>
    <col min="5631" max="5631" width="11.375" style="2" customWidth="1"/>
    <col min="5632" max="5632" width="9" style="2" customWidth="1"/>
    <col min="5633" max="5646" width="0" style="2" hidden="1" customWidth="1"/>
    <col min="5647" max="5647" width="8.25" style="2" customWidth="1"/>
    <col min="5648" max="5687" width="0" style="2" hidden="1" customWidth="1"/>
    <col min="5688" max="5688" width="9.125" style="2" customWidth="1"/>
    <col min="5689" max="5689" width="8" style="2" customWidth="1"/>
    <col min="5690" max="5690" width="7.25" style="2" customWidth="1"/>
    <col min="5691" max="5694" width="0" style="2" hidden="1" customWidth="1"/>
    <col min="5695" max="5695" width="7.375" style="2" customWidth="1"/>
    <col min="5696" max="5696" width="17" style="2" customWidth="1"/>
    <col min="5697" max="5697" width="11.375" style="2" customWidth="1"/>
    <col min="5698" max="5881" width="9.125" style="2"/>
    <col min="5882" max="5882" width="4.375" style="2" customWidth="1"/>
    <col min="5883" max="5883" width="29.25" style="2" customWidth="1"/>
    <col min="5884" max="5886" width="0" style="2" hidden="1" customWidth="1"/>
    <col min="5887" max="5887" width="11.375" style="2" customWidth="1"/>
    <col min="5888" max="5888" width="9" style="2" customWidth="1"/>
    <col min="5889" max="5902" width="0" style="2" hidden="1" customWidth="1"/>
    <col min="5903" max="5903" width="8.25" style="2" customWidth="1"/>
    <col min="5904" max="5943" width="0" style="2" hidden="1" customWidth="1"/>
    <col min="5944" max="5944" width="9.125" style="2" customWidth="1"/>
    <col min="5945" max="5945" width="8" style="2" customWidth="1"/>
    <col min="5946" max="5946" width="7.25" style="2" customWidth="1"/>
    <col min="5947" max="5950" width="0" style="2" hidden="1" customWidth="1"/>
    <col min="5951" max="5951" width="7.375" style="2" customWidth="1"/>
    <col min="5952" max="5952" width="17" style="2" customWidth="1"/>
    <col min="5953" max="5953" width="11.375" style="2" customWidth="1"/>
    <col min="5954" max="6137" width="9.125" style="2"/>
    <col min="6138" max="6138" width="4.375" style="2" customWidth="1"/>
    <col min="6139" max="6139" width="29.25" style="2" customWidth="1"/>
    <col min="6140" max="6142" width="0" style="2" hidden="1" customWidth="1"/>
    <col min="6143" max="6143" width="11.375" style="2" customWidth="1"/>
    <col min="6144" max="6144" width="9" style="2" customWidth="1"/>
    <col min="6145" max="6158" width="0" style="2" hidden="1" customWidth="1"/>
    <col min="6159" max="6159" width="8.25" style="2" customWidth="1"/>
    <col min="6160" max="6199" width="0" style="2" hidden="1" customWidth="1"/>
    <col min="6200" max="6200" width="9.125" style="2" customWidth="1"/>
    <col min="6201" max="6201" width="8" style="2" customWidth="1"/>
    <col min="6202" max="6202" width="7.25" style="2" customWidth="1"/>
    <col min="6203" max="6206" width="0" style="2" hidden="1" customWidth="1"/>
    <col min="6207" max="6207" width="7.375" style="2" customWidth="1"/>
    <col min="6208" max="6208" width="17" style="2" customWidth="1"/>
    <col min="6209" max="6209" width="11.375" style="2" customWidth="1"/>
    <col min="6210" max="6393" width="9.125" style="2"/>
    <col min="6394" max="6394" width="4.375" style="2" customWidth="1"/>
    <col min="6395" max="6395" width="29.25" style="2" customWidth="1"/>
    <col min="6396" max="6398" width="0" style="2" hidden="1" customWidth="1"/>
    <col min="6399" max="6399" width="11.375" style="2" customWidth="1"/>
    <col min="6400" max="6400" width="9" style="2" customWidth="1"/>
    <col min="6401" max="6414" width="0" style="2" hidden="1" customWidth="1"/>
    <col min="6415" max="6415" width="8.25" style="2" customWidth="1"/>
    <col min="6416" max="6455" width="0" style="2" hidden="1" customWidth="1"/>
    <col min="6456" max="6456" width="9.125" style="2" customWidth="1"/>
    <col min="6457" max="6457" width="8" style="2" customWidth="1"/>
    <col min="6458" max="6458" width="7.25" style="2" customWidth="1"/>
    <col min="6459" max="6462" width="0" style="2" hidden="1" customWidth="1"/>
    <col min="6463" max="6463" width="7.375" style="2" customWidth="1"/>
    <col min="6464" max="6464" width="17" style="2" customWidth="1"/>
    <col min="6465" max="6465" width="11.375" style="2" customWidth="1"/>
    <col min="6466" max="6649" width="9.125" style="2"/>
    <col min="6650" max="6650" width="4.375" style="2" customWidth="1"/>
    <col min="6651" max="6651" width="29.25" style="2" customWidth="1"/>
    <col min="6652" max="6654" width="0" style="2" hidden="1" customWidth="1"/>
    <col min="6655" max="6655" width="11.375" style="2" customWidth="1"/>
    <col min="6656" max="6656" width="9" style="2" customWidth="1"/>
    <col min="6657" max="6670" width="0" style="2" hidden="1" customWidth="1"/>
    <col min="6671" max="6671" width="8.25" style="2" customWidth="1"/>
    <col min="6672" max="6711" width="0" style="2" hidden="1" customWidth="1"/>
    <col min="6712" max="6712" width="9.125" style="2" customWidth="1"/>
    <col min="6713" max="6713" width="8" style="2" customWidth="1"/>
    <col min="6714" max="6714" width="7.25" style="2" customWidth="1"/>
    <col min="6715" max="6718" width="0" style="2" hidden="1" customWidth="1"/>
    <col min="6719" max="6719" width="7.375" style="2" customWidth="1"/>
    <col min="6720" max="6720" width="17" style="2" customWidth="1"/>
    <col min="6721" max="6721" width="11.375" style="2" customWidth="1"/>
    <col min="6722" max="6905" width="9.125" style="2"/>
    <col min="6906" max="6906" width="4.375" style="2" customWidth="1"/>
    <col min="6907" max="6907" width="29.25" style="2" customWidth="1"/>
    <col min="6908" max="6910" width="0" style="2" hidden="1" customWidth="1"/>
    <col min="6911" max="6911" width="11.375" style="2" customWidth="1"/>
    <col min="6912" max="6912" width="9" style="2" customWidth="1"/>
    <col min="6913" max="6926" width="0" style="2" hidden="1" customWidth="1"/>
    <col min="6927" max="6927" width="8.25" style="2" customWidth="1"/>
    <col min="6928" max="6967" width="0" style="2" hidden="1" customWidth="1"/>
    <col min="6968" max="6968" width="9.125" style="2" customWidth="1"/>
    <col min="6969" max="6969" width="8" style="2" customWidth="1"/>
    <col min="6970" max="6970" width="7.25" style="2" customWidth="1"/>
    <col min="6971" max="6974" width="0" style="2" hidden="1" customWidth="1"/>
    <col min="6975" max="6975" width="7.375" style="2" customWidth="1"/>
    <col min="6976" max="6976" width="17" style="2" customWidth="1"/>
    <col min="6977" max="6977" width="11.375" style="2" customWidth="1"/>
    <col min="6978" max="7161" width="9.125" style="2"/>
    <col min="7162" max="7162" width="4.375" style="2" customWidth="1"/>
    <col min="7163" max="7163" width="29.25" style="2" customWidth="1"/>
    <col min="7164" max="7166" width="0" style="2" hidden="1" customWidth="1"/>
    <col min="7167" max="7167" width="11.375" style="2" customWidth="1"/>
    <col min="7168" max="7168" width="9" style="2" customWidth="1"/>
    <col min="7169" max="7182" width="0" style="2" hidden="1" customWidth="1"/>
    <col min="7183" max="7183" width="8.25" style="2" customWidth="1"/>
    <col min="7184" max="7223" width="0" style="2" hidden="1" customWidth="1"/>
    <col min="7224" max="7224" width="9.125" style="2" customWidth="1"/>
    <col min="7225" max="7225" width="8" style="2" customWidth="1"/>
    <col min="7226" max="7226" width="7.25" style="2" customWidth="1"/>
    <col min="7227" max="7230" width="0" style="2" hidden="1" customWidth="1"/>
    <col min="7231" max="7231" width="7.375" style="2" customWidth="1"/>
    <col min="7232" max="7232" width="17" style="2" customWidth="1"/>
    <col min="7233" max="7233" width="11.375" style="2" customWidth="1"/>
    <col min="7234" max="7417" width="9.125" style="2"/>
    <col min="7418" max="7418" width="4.375" style="2" customWidth="1"/>
    <col min="7419" max="7419" width="29.25" style="2" customWidth="1"/>
    <col min="7420" max="7422" width="0" style="2" hidden="1" customWidth="1"/>
    <col min="7423" max="7423" width="11.375" style="2" customWidth="1"/>
    <col min="7424" max="7424" width="9" style="2" customWidth="1"/>
    <col min="7425" max="7438" width="0" style="2" hidden="1" customWidth="1"/>
    <col min="7439" max="7439" width="8.25" style="2" customWidth="1"/>
    <col min="7440" max="7479" width="0" style="2" hidden="1" customWidth="1"/>
    <col min="7480" max="7480" width="9.125" style="2" customWidth="1"/>
    <col min="7481" max="7481" width="8" style="2" customWidth="1"/>
    <col min="7482" max="7482" width="7.25" style="2" customWidth="1"/>
    <col min="7483" max="7486" width="0" style="2" hidden="1" customWidth="1"/>
    <col min="7487" max="7487" width="7.375" style="2" customWidth="1"/>
    <col min="7488" max="7488" width="17" style="2" customWidth="1"/>
    <col min="7489" max="7489" width="11.375" style="2" customWidth="1"/>
    <col min="7490" max="7673" width="9.125" style="2"/>
    <col min="7674" max="7674" width="4.375" style="2" customWidth="1"/>
    <col min="7675" max="7675" width="29.25" style="2" customWidth="1"/>
    <col min="7676" max="7678" width="0" style="2" hidden="1" customWidth="1"/>
    <col min="7679" max="7679" width="11.375" style="2" customWidth="1"/>
    <col min="7680" max="7680" width="9" style="2" customWidth="1"/>
    <col min="7681" max="7694" width="0" style="2" hidden="1" customWidth="1"/>
    <col min="7695" max="7695" width="8.25" style="2" customWidth="1"/>
    <col min="7696" max="7735" width="0" style="2" hidden="1" customWidth="1"/>
    <col min="7736" max="7736" width="9.125" style="2" customWidth="1"/>
    <col min="7737" max="7737" width="8" style="2" customWidth="1"/>
    <col min="7738" max="7738" width="7.25" style="2" customWidth="1"/>
    <col min="7739" max="7742" width="0" style="2" hidden="1" customWidth="1"/>
    <col min="7743" max="7743" width="7.375" style="2" customWidth="1"/>
    <col min="7744" max="7744" width="17" style="2" customWidth="1"/>
    <col min="7745" max="7745" width="11.375" style="2" customWidth="1"/>
    <col min="7746" max="7929" width="9.125" style="2"/>
    <col min="7930" max="7930" width="4.375" style="2" customWidth="1"/>
    <col min="7931" max="7931" width="29.25" style="2" customWidth="1"/>
    <col min="7932" max="7934" width="0" style="2" hidden="1" customWidth="1"/>
    <col min="7935" max="7935" width="11.375" style="2" customWidth="1"/>
    <col min="7936" max="7936" width="9" style="2" customWidth="1"/>
    <col min="7937" max="7950" width="0" style="2" hidden="1" customWidth="1"/>
    <col min="7951" max="7951" width="8.25" style="2" customWidth="1"/>
    <col min="7952" max="7991" width="0" style="2" hidden="1" customWidth="1"/>
    <col min="7992" max="7992" width="9.125" style="2" customWidth="1"/>
    <col min="7993" max="7993" width="8" style="2" customWidth="1"/>
    <col min="7994" max="7994" width="7.25" style="2" customWidth="1"/>
    <col min="7995" max="7998" width="0" style="2" hidden="1" customWidth="1"/>
    <col min="7999" max="7999" width="7.375" style="2" customWidth="1"/>
    <col min="8000" max="8000" width="17" style="2" customWidth="1"/>
    <col min="8001" max="8001" width="11.375" style="2" customWidth="1"/>
    <col min="8002" max="8185" width="9.125" style="2"/>
    <col min="8186" max="8186" width="4.375" style="2" customWidth="1"/>
    <col min="8187" max="8187" width="29.25" style="2" customWidth="1"/>
    <col min="8188" max="8190" width="0" style="2" hidden="1" customWidth="1"/>
    <col min="8191" max="8191" width="11.375" style="2" customWidth="1"/>
    <col min="8192" max="8192" width="9" style="2" customWidth="1"/>
    <col min="8193" max="8206" width="0" style="2" hidden="1" customWidth="1"/>
    <col min="8207" max="8207" width="8.25" style="2" customWidth="1"/>
    <col min="8208" max="8247" width="0" style="2" hidden="1" customWidth="1"/>
    <col min="8248" max="8248" width="9.125" style="2" customWidth="1"/>
    <col min="8249" max="8249" width="8" style="2" customWidth="1"/>
    <col min="8250" max="8250" width="7.25" style="2" customWidth="1"/>
    <col min="8251" max="8254" width="0" style="2" hidden="1" customWidth="1"/>
    <col min="8255" max="8255" width="7.375" style="2" customWidth="1"/>
    <col min="8256" max="8256" width="17" style="2" customWidth="1"/>
    <col min="8257" max="8257" width="11.375" style="2" customWidth="1"/>
    <col min="8258" max="8441" width="9.125" style="2"/>
    <col min="8442" max="8442" width="4.375" style="2" customWidth="1"/>
    <col min="8443" max="8443" width="29.25" style="2" customWidth="1"/>
    <col min="8444" max="8446" width="0" style="2" hidden="1" customWidth="1"/>
    <col min="8447" max="8447" width="11.375" style="2" customWidth="1"/>
    <col min="8448" max="8448" width="9" style="2" customWidth="1"/>
    <col min="8449" max="8462" width="0" style="2" hidden="1" customWidth="1"/>
    <col min="8463" max="8463" width="8.25" style="2" customWidth="1"/>
    <col min="8464" max="8503" width="0" style="2" hidden="1" customWidth="1"/>
    <col min="8504" max="8504" width="9.125" style="2" customWidth="1"/>
    <col min="8505" max="8505" width="8" style="2" customWidth="1"/>
    <col min="8506" max="8506" width="7.25" style="2" customWidth="1"/>
    <col min="8507" max="8510" width="0" style="2" hidden="1" customWidth="1"/>
    <col min="8511" max="8511" width="7.375" style="2" customWidth="1"/>
    <col min="8512" max="8512" width="17" style="2" customWidth="1"/>
    <col min="8513" max="8513" width="11.375" style="2" customWidth="1"/>
    <col min="8514" max="8697" width="9.125" style="2"/>
    <col min="8698" max="8698" width="4.375" style="2" customWidth="1"/>
    <col min="8699" max="8699" width="29.25" style="2" customWidth="1"/>
    <col min="8700" max="8702" width="0" style="2" hidden="1" customWidth="1"/>
    <col min="8703" max="8703" width="11.375" style="2" customWidth="1"/>
    <col min="8704" max="8704" width="9" style="2" customWidth="1"/>
    <col min="8705" max="8718" width="0" style="2" hidden="1" customWidth="1"/>
    <col min="8719" max="8719" width="8.25" style="2" customWidth="1"/>
    <col min="8720" max="8759" width="0" style="2" hidden="1" customWidth="1"/>
    <col min="8760" max="8760" width="9.125" style="2" customWidth="1"/>
    <col min="8761" max="8761" width="8" style="2" customWidth="1"/>
    <col min="8762" max="8762" width="7.25" style="2" customWidth="1"/>
    <col min="8763" max="8766" width="0" style="2" hidden="1" customWidth="1"/>
    <col min="8767" max="8767" width="7.375" style="2" customWidth="1"/>
    <col min="8768" max="8768" width="17" style="2" customWidth="1"/>
    <col min="8769" max="8769" width="11.375" style="2" customWidth="1"/>
    <col min="8770" max="8953" width="9.125" style="2"/>
    <col min="8954" max="8954" width="4.375" style="2" customWidth="1"/>
    <col min="8955" max="8955" width="29.25" style="2" customWidth="1"/>
    <col min="8956" max="8958" width="0" style="2" hidden="1" customWidth="1"/>
    <col min="8959" max="8959" width="11.375" style="2" customWidth="1"/>
    <col min="8960" max="8960" width="9" style="2" customWidth="1"/>
    <col min="8961" max="8974" width="0" style="2" hidden="1" customWidth="1"/>
    <col min="8975" max="8975" width="8.25" style="2" customWidth="1"/>
    <col min="8976" max="9015" width="0" style="2" hidden="1" customWidth="1"/>
    <col min="9016" max="9016" width="9.125" style="2" customWidth="1"/>
    <col min="9017" max="9017" width="8" style="2" customWidth="1"/>
    <col min="9018" max="9018" width="7.25" style="2" customWidth="1"/>
    <col min="9019" max="9022" width="0" style="2" hidden="1" customWidth="1"/>
    <col min="9023" max="9023" width="7.375" style="2" customWidth="1"/>
    <col min="9024" max="9024" width="17" style="2" customWidth="1"/>
    <col min="9025" max="9025" width="11.375" style="2" customWidth="1"/>
    <col min="9026" max="9209" width="9.125" style="2"/>
    <col min="9210" max="9210" width="4.375" style="2" customWidth="1"/>
    <col min="9211" max="9211" width="29.25" style="2" customWidth="1"/>
    <col min="9212" max="9214" width="0" style="2" hidden="1" customWidth="1"/>
    <col min="9215" max="9215" width="11.375" style="2" customWidth="1"/>
    <col min="9216" max="9216" width="9" style="2" customWidth="1"/>
    <col min="9217" max="9230" width="0" style="2" hidden="1" customWidth="1"/>
    <col min="9231" max="9231" width="8.25" style="2" customWidth="1"/>
    <col min="9232" max="9271" width="0" style="2" hidden="1" customWidth="1"/>
    <col min="9272" max="9272" width="9.125" style="2" customWidth="1"/>
    <col min="9273" max="9273" width="8" style="2" customWidth="1"/>
    <col min="9274" max="9274" width="7.25" style="2" customWidth="1"/>
    <col min="9275" max="9278" width="0" style="2" hidden="1" customWidth="1"/>
    <col min="9279" max="9279" width="7.375" style="2" customWidth="1"/>
    <col min="9280" max="9280" width="17" style="2" customWidth="1"/>
    <col min="9281" max="9281" width="11.375" style="2" customWidth="1"/>
    <col min="9282" max="9465" width="9.125" style="2"/>
    <col min="9466" max="9466" width="4.375" style="2" customWidth="1"/>
    <col min="9467" max="9467" width="29.25" style="2" customWidth="1"/>
    <col min="9468" max="9470" width="0" style="2" hidden="1" customWidth="1"/>
    <col min="9471" max="9471" width="11.375" style="2" customWidth="1"/>
    <col min="9472" max="9472" width="9" style="2" customWidth="1"/>
    <col min="9473" max="9486" width="0" style="2" hidden="1" customWidth="1"/>
    <col min="9487" max="9487" width="8.25" style="2" customWidth="1"/>
    <col min="9488" max="9527" width="0" style="2" hidden="1" customWidth="1"/>
    <col min="9528" max="9528" width="9.125" style="2" customWidth="1"/>
    <col min="9529" max="9529" width="8" style="2" customWidth="1"/>
    <col min="9530" max="9530" width="7.25" style="2" customWidth="1"/>
    <col min="9531" max="9534" width="0" style="2" hidden="1" customWidth="1"/>
    <col min="9535" max="9535" width="7.375" style="2" customWidth="1"/>
    <col min="9536" max="9536" width="17" style="2" customWidth="1"/>
    <col min="9537" max="9537" width="11.375" style="2" customWidth="1"/>
    <col min="9538" max="9721" width="9.125" style="2"/>
    <col min="9722" max="9722" width="4.375" style="2" customWidth="1"/>
    <col min="9723" max="9723" width="29.25" style="2" customWidth="1"/>
    <col min="9724" max="9726" width="0" style="2" hidden="1" customWidth="1"/>
    <col min="9727" max="9727" width="11.375" style="2" customWidth="1"/>
    <col min="9728" max="9728" width="9" style="2" customWidth="1"/>
    <col min="9729" max="9742" width="0" style="2" hidden="1" customWidth="1"/>
    <col min="9743" max="9743" width="8.25" style="2" customWidth="1"/>
    <col min="9744" max="9783" width="0" style="2" hidden="1" customWidth="1"/>
    <col min="9784" max="9784" width="9.125" style="2" customWidth="1"/>
    <col min="9785" max="9785" width="8" style="2" customWidth="1"/>
    <col min="9786" max="9786" width="7.25" style="2" customWidth="1"/>
    <col min="9787" max="9790" width="0" style="2" hidden="1" customWidth="1"/>
    <col min="9791" max="9791" width="7.375" style="2" customWidth="1"/>
    <col min="9792" max="9792" width="17" style="2" customWidth="1"/>
    <col min="9793" max="9793" width="11.375" style="2" customWidth="1"/>
    <col min="9794" max="9977" width="9.125" style="2"/>
    <col min="9978" max="9978" width="4.375" style="2" customWidth="1"/>
    <col min="9979" max="9979" width="29.25" style="2" customWidth="1"/>
    <col min="9980" max="9982" width="0" style="2" hidden="1" customWidth="1"/>
    <col min="9983" max="9983" width="11.375" style="2" customWidth="1"/>
    <col min="9984" max="9984" width="9" style="2" customWidth="1"/>
    <col min="9985" max="9998" width="0" style="2" hidden="1" customWidth="1"/>
    <col min="9999" max="9999" width="8.25" style="2" customWidth="1"/>
    <col min="10000" max="10039" width="0" style="2" hidden="1" customWidth="1"/>
    <col min="10040" max="10040" width="9.125" style="2" customWidth="1"/>
    <col min="10041" max="10041" width="8" style="2" customWidth="1"/>
    <col min="10042" max="10042" width="7.25" style="2" customWidth="1"/>
    <col min="10043" max="10046" width="0" style="2" hidden="1" customWidth="1"/>
    <col min="10047" max="10047" width="7.375" style="2" customWidth="1"/>
    <col min="10048" max="10048" width="17" style="2" customWidth="1"/>
    <col min="10049" max="10049" width="11.375" style="2" customWidth="1"/>
    <col min="10050" max="10233" width="9.125" style="2"/>
    <col min="10234" max="10234" width="4.375" style="2" customWidth="1"/>
    <col min="10235" max="10235" width="29.25" style="2" customWidth="1"/>
    <col min="10236" max="10238" width="0" style="2" hidden="1" customWidth="1"/>
    <col min="10239" max="10239" width="11.375" style="2" customWidth="1"/>
    <col min="10240" max="10240" width="9" style="2" customWidth="1"/>
    <col min="10241" max="10254" width="0" style="2" hidden="1" customWidth="1"/>
    <col min="10255" max="10255" width="8.25" style="2" customWidth="1"/>
    <col min="10256" max="10295" width="0" style="2" hidden="1" customWidth="1"/>
    <col min="10296" max="10296" width="9.125" style="2" customWidth="1"/>
    <col min="10297" max="10297" width="8" style="2" customWidth="1"/>
    <col min="10298" max="10298" width="7.25" style="2" customWidth="1"/>
    <col min="10299" max="10302" width="0" style="2" hidden="1" customWidth="1"/>
    <col min="10303" max="10303" width="7.375" style="2" customWidth="1"/>
    <col min="10304" max="10304" width="17" style="2" customWidth="1"/>
    <col min="10305" max="10305" width="11.375" style="2" customWidth="1"/>
    <col min="10306" max="10489" width="9.125" style="2"/>
    <col min="10490" max="10490" width="4.375" style="2" customWidth="1"/>
    <col min="10491" max="10491" width="29.25" style="2" customWidth="1"/>
    <col min="10492" max="10494" width="0" style="2" hidden="1" customWidth="1"/>
    <col min="10495" max="10495" width="11.375" style="2" customWidth="1"/>
    <col min="10496" max="10496" width="9" style="2" customWidth="1"/>
    <col min="10497" max="10510" width="0" style="2" hidden="1" customWidth="1"/>
    <col min="10511" max="10511" width="8.25" style="2" customWidth="1"/>
    <col min="10512" max="10551" width="0" style="2" hidden="1" customWidth="1"/>
    <col min="10552" max="10552" width="9.125" style="2" customWidth="1"/>
    <col min="10553" max="10553" width="8" style="2" customWidth="1"/>
    <col min="10554" max="10554" width="7.25" style="2" customWidth="1"/>
    <col min="10555" max="10558" width="0" style="2" hidden="1" customWidth="1"/>
    <col min="10559" max="10559" width="7.375" style="2" customWidth="1"/>
    <col min="10560" max="10560" width="17" style="2" customWidth="1"/>
    <col min="10561" max="10561" width="11.375" style="2" customWidth="1"/>
    <col min="10562" max="10745" width="9.125" style="2"/>
    <col min="10746" max="10746" width="4.375" style="2" customWidth="1"/>
    <col min="10747" max="10747" width="29.25" style="2" customWidth="1"/>
    <col min="10748" max="10750" width="0" style="2" hidden="1" customWidth="1"/>
    <col min="10751" max="10751" width="11.375" style="2" customWidth="1"/>
    <col min="10752" max="10752" width="9" style="2" customWidth="1"/>
    <col min="10753" max="10766" width="0" style="2" hidden="1" customWidth="1"/>
    <col min="10767" max="10767" width="8.25" style="2" customWidth="1"/>
    <col min="10768" max="10807" width="0" style="2" hidden="1" customWidth="1"/>
    <col min="10808" max="10808" width="9.125" style="2" customWidth="1"/>
    <col min="10809" max="10809" width="8" style="2" customWidth="1"/>
    <col min="10810" max="10810" width="7.25" style="2" customWidth="1"/>
    <col min="10811" max="10814" width="0" style="2" hidden="1" customWidth="1"/>
    <col min="10815" max="10815" width="7.375" style="2" customWidth="1"/>
    <col min="10816" max="10816" width="17" style="2" customWidth="1"/>
    <col min="10817" max="10817" width="11.375" style="2" customWidth="1"/>
    <col min="10818" max="11001" width="9.125" style="2"/>
    <col min="11002" max="11002" width="4.375" style="2" customWidth="1"/>
    <col min="11003" max="11003" width="29.25" style="2" customWidth="1"/>
    <col min="11004" max="11006" width="0" style="2" hidden="1" customWidth="1"/>
    <col min="11007" max="11007" width="11.375" style="2" customWidth="1"/>
    <col min="11008" max="11008" width="9" style="2" customWidth="1"/>
    <col min="11009" max="11022" width="0" style="2" hidden="1" customWidth="1"/>
    <col min="11023" max="11023" width="8.25" style="2" customWidth="1"/>
    <col min="11024" max="11063" width="0" style="2" hidden="1" customWidth="1"/>
    <col min="11064" max="11064" width="9.125" style="2" customWidth="1"/>
    <col min="11065" max="11065" width="8" style="2" customWidth="1"/>
    <col min="11066" max="11066" width="7.25" style="2" customWidth="1"/>
    <col min="11067" max="11070" width="0" style="2" hidden="1" customWidth="1"/>
    <col min="11071" max="11071" width="7.375" style="2" customWidth="1"/>
    <col min="11072" max="11072" width="17" style="2" customWidth="1"/>
    <col min="11073" max="11073" width="11.375" style="2" customWidth="1"/>
    <col min="11074" max="11257" width="9.125" style="2"/>
    <col min="11258" max="11258" width="4.375" style="2" customWidth="1"/>
    <col min="11259" max="11259" width="29.25" style="2" customWidth="1"/>
    <col min="11260" max="11262" width="0" style="2" hidden="1" customWidth="1"/>
    <col min="11263" max="11263" width="11.375" style="2" customWidth="1"/>
    <col min="11264" max="11264" width="9" style="2" customWidth="1"/>
    <col min="11265" max="11278" width="0" style="2" hidden="1" customWidth="1"/>
    <col min="11279" max="11279" width="8.25" style="2" customWidth="1"/>
    <col min="11280" max="11319" width="0" style="2" hidden="1" customWidth="1"/>
    <col min="11320" max="11320" width="9.125" style="2" customWidth="1"/>
    <col min="11321" max="11321" width="8" style="2" customWidth="1"/>
    <col min="11322" max="11322" width="7.25" style="2" customWidth="1"/>
    <col min="11323" max="11326" width="0" style="2" hidden="1" customWidth="1"/>
    <col min="11327" max="11327" width="7.375" style="2" customWidth="1"/>
    <col min="11328" max="11328" width="17" style="2" customWidth="1"/>
    <col min="11329" max="11329" width="11.375" style="2" customWidth="1"/>
    <col min="11330" max="11513" width="9.125" style="2"/>
    <col min="11514" max="11514" width="4.375" style="2" customWidth="1"/>
    <col min="11515" max="11515" width="29.25" style="2" customWidth="1"/>
    <col min="11516" max="11518" width="0" style="2" hidden="1" customWidth="1"/>
    <col min="11519" max="11519" width="11.375" style="2" customWidth="1"/>
    <col min="11520" max="11520" width="9" style="2" customWidth="1"/>
    <col min="11521" max="11534" width="0" style="2" hidden="1" customWidth="1"/>
    <col min="11535" max="11535" width="8.25" style="2" customWidth="1"/>
    <col min="11536" max="11575" width="0" style="2" hidden="1" customWidth="1"/>
    <col min="11576" max="11576" width="9.125" style="2" customWidth="1"/>
    <col min="11577" max="11577" width="8" style="2" customWidth="1"/>
    <col min="11578" max="11578" width="7.25" style="2" customWidth="1"/>
    <col min="11579" max="11582" width="0" style="2" hidden="1" customWidth="1"/>
    <col min="11583" max="11583" width="7.375" style="2" customWidth="1"/>
    <col min="11584" max="11584" width="17" style="2" customWidth="1"/>
    <col min="11585" max="11585" width="11.375" style="2" customWidth="1"/>
    <col min="11586" max="11769" width="9.125" style="2"/>
    <col min="11770" max="11770" width="4.375" style="2" customWidth="1"/>
    <col min="11771" max="11771" width="29.25" style="2" customWidth="1"/>
    <col min="11772" max="11774" width="0" style="2" hidden="1" customWidth="1"/>
    <col min="11775" max="11775" width="11.375" style="2" customWidth="1"/>
    <col min="11776" max="11776" width="9" style="2" customWidth="1"/>
    <col min="11777" max="11790" width="0" style="2" hidden="1" customWidth="1"/>
    <col min="11791" max="11791" width="8.25" style="2" customWidth="1"/>
    <col min="11792" max="11831" width="0" style="2" hidden="1" customWidth="1"/>
    <col min="11832" max="11832" width="9.125" style="2" customWidth="1"/>
    <col min="11833" max="11833" width="8" style="2" customWidth="1"/>
    <col min="11834" max="11834" width="7.25" style="2" customWidth="1"/>
    <col min="11835" max="11838" width="0" style="2" hidden="1" customWidth="1"/>
    <col min="11839" max="11839" width="7.375" style="2" customWidth="1"/>
    <col min="11840" max="11840" width="17" style="2" customWidth="1"/>
    <col min="11841" max="11841" width="11.375" style="2" customWidth="1"/>
    <col min="11842" max="12025" width="9.125" style="2"/>
    <col min="12026" max="12026" width="4.375" style="2" customWidth="1"/>
    <col min="12027" max="12027" width="29.25" style="2" customWidth="1"/>
    <col min="12028" max="12030" width="0" style="2" hidden="1" customWidth="1"/>
    <col min="12031" max="12031" width="11.375" style="2" customWidth="1"/>
    <col min="12032" max="12032" width="9" style="2" customWidth="1"/>
    <col min="12033" max="12046" width="0" style="2" hidden="1" customWidth="1"/>
    <col min="12047" max="12047" width="8.25" style="2" customWidth="1"/>
    <col min="12048" max="12087" width="0" style="2" hidden="1" customWidth="1"/>
    <col min="12088" max="12088" width="9.125" style="2" customWidth="1"/>
    <col min="12089" max="12089" width="8" style="2" customWidth="1"/>
    <col min="12090" max="12090" width="7.25" style="2" customWidth="1"/>
    <col min="12091" max="12094" width="0" style="2" hidden="1" customWidth="1"/>
    <col min="12095" max="12095" width="7.375" style="2" customWidth="1"/>
    <col min="12096" max="12096" width="17" style="2" customWidth="1"/>
    <col min="12097" max="12097" width="11.375" style="2" customWidth="1"/>
    <col min="12098" max="12281" width="9.125" style="2"/>
    <col min="12282" max="12282" width="4.375" style="2" customWidth="1"/>
    <col min="12283" max="12283" width="29.25" style="2" customWidth="1"/>
    <col min="12284" max="12286" width="0" style="2" hidden="1" customWidth="1"/>
    <col min="12287" max="12287" width="11.375" style="2" customWidth="1"/>
    <col min="12288" max="12288" width="9" style="2" customWidth="1"/>
    <col min="12289" max="12302" width="0" style="2" hidden="1" customWidth="1"/>
    <col min="12303" max="12303" width="8.25" style="2" customWidth="1"/>
    <col min="12304" max="12343" width="0" style="2" hidden="1" customWidth="1"/>
    <col min="12344" max="12344" width="9.125" style="2" customWidth="1"/>
    <col min="12345" max="12345" width="8" style="2" customWidth="1"/>
    <col min="12346" max="12346" width="7.25" style="2" customWidth="1"/>
    <col min="12347" max="12350" width="0" style="2" hidden="1" customWidth="1"/>
    <col min="12351" max="12351" width="7.375" style="2" customWidth="1"/>
    <col min="12352" max="12352" width="17" style="2" customWidth="1"/>
    <col min="12353" max="12353" width="11.375" style="2" customWidth="1"/>
    <col min="12354" max="12537" width="9.125" style="2"/>
    <col min="12538" max="12538" width="4.375" style="2" customWidth="1"/>
    <col min="12539" max="12539" width="29.25" style="2" customWidth="1"/>
    <col min="12540" max="12542" width="0" style="2" hidden="1" customWidth="1"/>
    <col min="12543" max="12543" width="11.375" style="2" customWidth="1"/>
    <col min="12544" max="12544" width="9" style="2" customWidth="1"/>
    <col min="12545" max="12558" width="0" style="2" hidden="1" customWidth="1"/>
    <col min="12559" max="12559" width="8.25" style="2" customWidth="1"/>
    <col min="12560" max="12599" width="0" style="2" hidden="1" customWidth="1"/>
    <col min="12600" max="12600" width="9.125" style="2" customWidth="1"/>
    <col min="12601" max="12601" width="8" style="2" customWidth="1"/>
    <col min="12602" max="12602" width="7.25" style="2" customWidth="1"/>
    <col min="12603" max="12606" width="0" style="2" hidden="1" customWidth="1"/>
    <col min="12607" max="12607" width="7.375" style="2" customWidth="1"/>
    <col min="12608" max="12608" width="17" style="2" customWidth="1"/>
    <col min="12609" max="12609" width="11.375" style="2" customWidth="1"/>
    <col min="12610" max="12793" width="9.125" style="2"/>
    <col min="12794" max="12794" width="4.375" style="2" customWidth="1"/>
    <col min="12795" max="12795" width="29.25" style="2" customWidth="1"/>
    <col min="12796" max="12798" width="0" style="2" hidden="1" customWidth="1"/>
    <col min="12799" max="12799" width="11.375" style="2" customWidth="1"/>
    <col min="12800" max="12800" width="9" style="2" customWidth="1"/>
    <col min="12801" max="12814" width="0" style="2" hidden="1" customWidth="1"/>
    <col min="12815" max="12815" width="8.25" style="2" customWidth="1"/>
    <col min="12816" max="12855" width="0" style="2" hidden="1" customWidth="1"/>
    <col min="12856" max="12856" width="9.125" style="2" customWidth="1"/>
    <col min="12857" max="12857" width="8" style="2" customWidth="1"/>
    <col min="12858" max="12858" width="7.25" style="2" customWidth="1"/>
    <col min="12859" max="12862" width="0" style="2" hidden="1" customWidth="1"/>
    <col min="12863" max="12863" width="7.375" style="2" customWidth="1"/>
    <col min="12864" max="12864" width="17" style="2" customWidth="1"/>
    <col min="12865" max="12865" width="11.375" style="2" customWidth="1"/>
    <col min="12866" max="13049" width="9.125" style="2"/>
    <col min="13050" max="13050" width="4.375" style="2" customWidth="1"/>
    <col min="13051" max="13051" width="29.25" style="2" customWidth="1"/>
    <col min="13052" max="13054" width="0" style="2" hidden="1" customWidth="1"/>
    <col min="13055" max="13055" width="11.375" style="2" customWidth="1"/>
    <col min="13056" max="13056" width="9" style="2" customWidth="1"/>
    <col min="13057" max="13070" width="0" style="2" hidden="1" customWidth="1"/>
    <col min="13071" max="13071" width="8.25" style="2" customWidth="1"/>
    <col min="13072" max="13111" width="0" style="2" hidden="1" customWidth="1"/>
    <col min="13112" max="13112" width="9.125" style="2" customWidth="1"/>
    <col min="13113" max="13113" width="8" style="2" customWidth="1"/>
    <col min="13114" max="13114" width="7.25" style="2" customWidth="1"/>
    <col min="13115" max="13118" width="0" style="2" hidden="1" customWidth="1"/>
    <col min="13119" max="13119" width="7.375" style="2" customWidth="1"/>
    <col min="13120" max="13120" width="17" style="2" customWidth="1"/>
    <col min="13121" max="13121" width="11.375" style="2" customWidth="1"/>
    <col min="13122" max="13305" width="9.125" style="2"/>
    <col min="13306" max="13306" width="4.375" style="2" customWidth="1"/>
    <col min="13307" max="13307" width="29.25" style="2" customWidth="1"/>
    <col min="13308" max="13310" width="0" style="2" hidden="1" customWidth="1"/>
    <col min="13311" max="13311" width="11.375" style="2" customWidth="1"/>
    <col min="13312" max="13312" width="9" style="2" customWidth="1"/>
    <col min="13313" max="13326" width="0" style="2" hidden="1" customWidth="1"/>
    <col min="13327" max="13327" width="8.25" style="2" customWidth="1"/>
    <col min="13328" max="13367" width="0" style="2" hidden="1" customWidth="1"/>
    <col min="13368" max="13368" width="9.125" style="2" customWidth="1"/>
    <col min="13369" max="13369" width="8" style="2" customWidth="1"/>
    <col min="13370" max="13370" width="7.25" style="2" customWidth="1"/>
    <col min="13371" max="13374" width="0" style="2" hidden="1" customWidth="1"/>
    <col min="13375" max="13375" width="7.375" style="2" customWidth="1"/>
    <col min="13376" max="13376" width="17" style="2" customWidth="1"/>
    <col min="13377" max="13377" width="11.375" style="2" customWidth="1"/>
    <col min="13378" max="13561" width="9.125" style="2"/>
    <col min="13562" max="13562" width="4.375" style="2" customWidth="1"/>
    <col min="13563" max="13563" width="29.25" style="2" customWidth="1"/>
    <col min="13564" max="13566" width="0" style="2" hidden="1" customWidth="1"/>
    <col min="13567" max="13567" width="11.375" style="2" customWidth="1"/>
    <col min="13568" max="13568" width="9" style="2" customWidth="1"/>
    <col min="13569" max="13582" width="0" style="2" hidden="1" customWidth="1"/>
    <col min="13583" max="13583" width="8.25" style="2" customWidth="1"/>
    <col min="13584" max="13623" width="0" style="2" hidden="1" customWidth="1"/>
    <col min="13624" max="13624" width="9.125" style="2" customWidth="1"/>
    <col min="13625" max="13625" width="8" style="2" customWidth="1"/>
    <col min="13626" max="13626" width="7.25" style="2" customWidth="1"/>
    <col min="13627" max="13630" width="0" style="2" hidden="1" customWidth="1"/>
    <col min="13631" max="13631" width="7.375" style="2" customWidth="1"/>
    <col min="13632" max="13632" width="17" style="2" customWidth="1"/>
    <col min="13633" max="13633" width="11.375" style="2" customWidth="1"/>
    <col min="13634" max="13817" width="9.125" style="2"/>
    <col min="13818" max="13818" width="4.375" style="2" customWidth="1"/>
    <col min="13819" max="13819" width="29.25" style="2" customWidth="1"/>
    <col min="13820" max="13822" width="0" style="2" hidden="1" customWidth="1"/>
    <col min="13823" max="13823" width="11.375" style="2" customWidth="1"/>
    <col min="13824" max="13824" width="9" style="2" customWidth="1"/>
    <col min="13825" max="13838" width="0" style="2" hidden="1" customWidth="1"/>
    <col min="13839" max="13839" width="8.25" style="2" customWidth="1"/>
    <col min="13840" max="13879" width="0" style="2" hidden="1" customWidth="1"/>
    <col min="13880" max="13880" width="9.125" style="2" customWidth="1"/>
    <col min="13881" max="13881" width="8" style="2" customWidth="1"/>
    <col min="13882" max="13882" width="7.25" style="2" customWidth="1"/>
    <col min="13883" max="13886" width="0" style="2" hidden="1" customWidth="1"/>
    <col min="13887" max="13887" width="7.375" style="2" customWidth="1"/>
    <col min="13888" max="13888" width="17" style="2" customWidth="1"/>
    <col min="13889" max="13889" width="11.375" style="2" customWidth="1"/>
    <col min="13890" max="14073" width="9.125" style="2"/>
    <col min="14074" max="14074" width="4.375" style="2" customWidth="1"/>
    <col min="14075" max="14075" width="29.25" style="2" customWidth="1"/>
    <col min="14076" max="14078" width="0" style="2" hidden="1" customWidth="1"/>
    <col min="14079" max="14079" width="11.375" style="2" customWidth="1"/>
    <col min="14080" max="14080" width="9" style="2" customWidth="1"/>
    <col min="14081" max="14094" width="0" style="2" hidden="1" customWidth="1"/>
    <col min="14095" max="14095" width="8.25" style="2" customWidth="1"/>
    <col min="14096" max="14135" width="0" style="2" hidden="1" customWidth="1"/>
    <col min="14136" max="14136" width="9.125" style="2" customWidth="1"/>
    <col min="14137" max="14137" width="8" style="2" customWidth="1"/>
    <col min="14138" max="14138" width="7.25" style="2" customWidth="1"/>
    <col min="14139" max="14142" width="0" style="2" hidden="1" customWidth="1"/>
    <col min="14143" max="14143" width="7.375" style="2" customWidth="1"/>
    <col min="14144" max="14144" width="17" style="2" customWidth="1"/>
    <col min="14145" max="14145" width="11.375" style="2" customWidth="1"/>
    <col min="14146" max="14329" width="9.125" style="2"/>
    <col min="14330" max="14330" width="4.375" style="2" customWidth="1"/>
    <col min="14331" max="14331" width="29.25" style="2" customWidth="1"/>
    <col min="14332" max="14334" width="0" style="2" hidden="1" customWidth="1"/>
    <col min="14335" max="14335" width="11.375" style="2" customWidth="1"/>
    <col min="14336" max="14336" width="9" style="2" customWidth="1"/>
    <col min="14337" max="14350" width="0" style="2" hidden="1" customWidth="1"/>
    <col min="14351" max="14351" width="8.25" style="2" customWidth="1"/>
    <col min="14352" max="14391" width="0" style="2" hidden="1" customWidth="1"/>
    <col min="14392" max="14392" width="9.125" style="2" customWidth="1"/>
    <col min="14393" max="14393" width="8" style="2" customWidth="1"/>
    <col min="14394" max="14394" width="7.25" style="2" customWidth="1"/>
    <col min="14395" max="14398" width="0" style="2" hidden="1" customWidth="1"/>
    <col min="14399" max="14399" width="7.375" style="2" customWidth="1"/>
    <col min="14400" max="14400" width="17" style="2" customWidth="1"/>
    <col min="14401" max="14401" width="11.375" style="2" customWidth="1"/>
    <col min="14402" max="14585" width="9.125" style="2"/>
    <col min="14586" max="14586" width="4.375" style="2" customWidth="1"/>
    <col min="14587" max="14587" width="29.25" style="2" customWidth="1"/>
    <col min="14588" max="14590" width="0" style="2" hidden="1" customWidth="1"/>
    <col min="14591" max="14591" width="11.375" style="2" customWidth="1"/>
    <col min="14592" max="14592" width="9" style="2" customWidth="1"/>
    <col min="14593" max="14606" width="0" style="2" hidden="1" customWidth="1"/>
    <col min="14607" max="14607" width="8.25" style="2" customWidth="1"/>
    <col min="14608" max="14647" width="0" style="2" hidden="1" customWidth="1"/>
    <col min="14648" max="14648" width="9.125" style="2" customWidth="1"/>
    <col min="14649" max="14649" width="8" style="2" customWidth="1"/>
    <col min="14650" max="14650" width="7.25" style="2" customWidth="1"/>
    <col min="14651" max="14654" width="0" style="2" hidden="1" customWidth="1"/>
    <col min="14655" max="14655" width="7.375" style="2" customWidth="1"/>
    <col min="14656" max="14656" width="17" style="2" customWidth="1"/>
    <col min="14657" max="14657" width="11.375" style="2" customWidth="1"/>
    <col min="14658" max="14841" width="9.125" style="2"/>
    <col min="14842" max="14842" width="4.375" style="2" customWidth="1"/>
    <col min="14843" max="14843" width="29.25" style="2" customWidth="1"/>
    <col min="14844" max="14846" width="0" style="2" hidden="1" customWidth="1"/>
    <col min="14847" max="14847" width="11.375" style="2" customWidth="1"/>
    <col min="14848" max="14848" width="9" style="2" customWidth="1"/>
    <col min="14849" max="14862" width="0" style="2" hidden="1" customWidth="1"/>
    <col min="14863" max="14863" width="8.25" style="2" customWidth="1"/>
    <col min="14864" max="14903" width="0" style="2" hidden="1" customWidth="1"/>
    <col min="14904" max="14904" width="9.125" style="2" customWidth="1"/>
    <col min="14905" max="14905" width="8" style="2" customWidth="1"/>
    <col min="14906" max="14906" width="7.25" style="2" customWidth="1"/>
    <col min="14907" max="14910" width="0" style="2" hidden="1" customWidth="1"/>
    <col min="14911" max="14911" width="7.375" style="2" customWidth="1"/>
    <col min="14912" max="14912" width="17" style="2" customWidth="1"/>
    <col min="14913" max="14913" width="11.375" style="2" customWidth="1"/>
    <col min="14914" max="15097" width="9.125" style="2"/>
    <col min="15098" max="15098" width="4.375" style="2" customWidth="1"/>
    <col min="15099" max="15099" width="29.25" style="2" customWidth="1"/>
    <col min="15100" max="15102" width="0" style="2" hidden="1" customWidth="1"/>
    <col min="15103" max="15103" width="11.375" style="2" customWidth="1"/>
    <col min="15104" max="15104" width="9" style="2" customWidth="1"/>
    <col min="15105" max="15118" width="0" style="2" hidden="1" customWidth="1"/>
    <col min="15119" max="15119" width="8.25" style="2" customWidth="1"/>
    <col min="15120" max="15159" width="0" style="2" hidden="1" customWidth="1"/>
    <col min="15160" max="15160" width="9.125" style="2" customWidth="1"/>
    <col min="15161" max="15161" width="8" style="2" customWidth="1"/>
    <col min="15162" max="15162" width="7.25" style="2" customWidth="1"/>
    <col min="15163" max="15166" width="0" style="2" hidden="1" customWidth="1"/>
    <col min="15167" max="15167" width="7.375" style="2" customWidth="1"/>
    <col min="15168" max="15168" width="17" style="2" customWidth="1"/>
    <col min="15169" max="15169" width="11.375" style="2" customWidth="1"/>
    <col min="15170" max="15353" width="9.125" style="2"/>
    <col min="15354" max="15354" width="4.375" style="2" customWidth="1"/>
    <col min="15355" max="15355" width="29.25" style="2" customWidth="1"/>
    <col min="15356" max="15358" width="0" style="2" hidden="1" customWidth="1"/>
    <col min="15359" max="15359" width="11.375" style="2" customWidth="1"/>
    <col min="15360" max="15360" width="9" style="2" customWidth="1"/>
    <col min="15361" max="15374" width="0" style="2" hidden="1" customWidth="1"/>
    <col min="15375" max="15375" width="8.25" style="2" customWidth="1"/>
    <col min="15376" max="15415" width="0" style="2" hidden="1" customWidth="1"/>
    <col min="15416" max="15416" width="9.125" style="2" customWidth="1"/>
    <col min="15417" max="15417" width="8" style="2" customWidth="1"/>
    <col min="15418" max="15418" width="7.25" style="2" customWidth="1"/>
    <col min="15419" max="15422" width="0" style="2" hidden="1" customWidth="1"/>
    <col min="15423" max="15423" width="7.375" style="2" customWidth="1"/>
    <col min="15424" max="15424" width="17" style="2" customWidth="1"/>
    <col min="15425" max="15425" width="11.375" style="2" customWidth="1"/>
    <col min="15426" max="15609" width="9.125" style="2"/>
    <col min="15610" max="15610" width="4.375" style="2" customWidth="1"/>
    <col min="15611" max="15611" width="29.25" style="2" customWidth="1"/>
    <col min="15612" max="15614" width="0" style="2" hidden="1" customWidth="1"/>
    <col min="15615" max="15615" width="11.375" style="2" customWidth="1"/>
    <col min="15616" max="15616" width="9" style="2" customWidth="1"/>
    <col min="15617" max="15630" width="0" style="2" hidden="1" customWidth="1"/>
    <col min="15631" max="15631" width="8.25" style="2" customWidth="1"/>
    <col min="15632" max="15671" width="0" style="2" hidden="1" customWidth="1"/>
    <col min="15672" max="15672" width="9.125" style="2" customWidth="1"/>
    <col min="15673" max="15673" width="8" style="2" customWidth="1"/>
    <col min="15674" max="15674" width="7.25" style="2" customWidth="1"/>
    <col min="15675" max="15678" width="0" style="2" hidden="1" customWidth="1"/>
    <col min="15679" max="15679" width="7.375" style="2" customWidth="1"/>
    <col min="15680" max="15680" width="17" style="2" customWidth="1"/>
    <col min="15681" max="15681" width="11.375" style="2" customWidth="1"/>
    <col min="15682" max="15865" width="9.125" style="2"/>
    <col min="15866" max="15866" width="4.375" style="2" customWidth="1"/>
    <col min="15867" max="15867" width="29.25" style="2" customWidth="1"/>
    <col min="15868" max="15870" width="0" style="2" hidden="1" customWidth="1"/>
    <col min="15871" max="15871" width="11.375" style="2" customWidth="1"/>
    <col min="15872" max="15872" width="9" style="2" customWidth="1"/>
    <col min="15873" max="15886" width="0" style="2" hidden="1" customWidth="1"/>
    <col min="15887" max="15887" width="8.25" style="2" customWidth="1"/>
    <col min="15888" max="15927" width="0" style="2" hidden="1" customWidth="1"/>
    <col min="15928" max="15928" width="9.125" style="2" customWidth="1"/>
    <col min="15929" max="15929" width="8" style="2" customWidth="1"/>
    <col min="15930" max="15930" width="7.25" style="2" customWidth="1"/>
    <col min="15931" max="15934" width="0" style="2" hidden="1" customWidth="1"/>
    <col min="15935" max="15935" width="7.375" style="2" customWidth="1"/>
    <col min="15936" max="15936" width="17" style="2" customWidth="1"/>
    <col min="15937" max="15937" width="11.375" style="2" customWidth="1"/>
    <col min="15938" max="16121" width="9.125" style="2"/>
    <col min="16122" max="16122" width="4.375" style="2" customWidth="1"/>
    <col min="16123" max="16123" width="29.25" style="2" customWidth="1"/>
    <col min="16124" max="16126" width="0" style="2" hidden="1" customWidth="1"/>
    <col min="16127" max="16127" width="11.375" style="2" customWidth="1"/>
    <col min="16128" max="16128" width="9" style="2" customWidth="1"/>
    <col min="16129" max="16142" width="0" style="2" hidden="1" customWidth="1"/>
    <col min="16143" max="16143" width="8.25" style="2" customWidth="1"/>
    <col min="16144" max="16183" width="0" style="2" hidden="1" customWidth="1"/>
    <col min="16184" max="16184" width="9.125" style="2" customWidth="1"/>
    <col min="16185" max="16185" width="8" style="2" customWidth="1"/>
    <col min="16186" max="16186" width="7.25" style="2" customWidth="1"/>
    <col min="16187" max="16190" width="0" style="2" hidden="1" customWidth="1"/>
    <col min="16191" max="16191" width="7.375" style="2" customWidth="1"/>
    <col min="16192" max="16192" width="17" style="2" customWidth="1"/>
    <col min="16193" max="16193" width="11.375" style="2" customWidth="1"/>
    <col min="16194" max="16384" width="9.125" style="2"/>
  </cols>
  <sheetData>
    <row r="1" spans="1:72" s="1" customFormat="1" x14ac:dyDescent="0.2">
      <c r="A1" s="255" t="s">
        <v>986</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157"/>
    </row>
    <row r="2" spans="1:72" x14ac:dyDescent="0.2">
      <c r="A2" s="256" t="s">
        <v>987</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158"/>
    </row>
    <row r="3" spans="1:72" x14ac:dyDescent="0.2">
      <c r="A3" s="257" t="s">
        <v>0</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158"/>
    </row>
    <row r="4" spans="1:72" s="4" customFormat="1" ht="23.45" customHeight="1" x14ac:dyDescent="0.2">
      <c r="A4" s="244" t="s">
        <v>1</v>
      </c>
      <c r="B4" s="244" t="s">
        <v>2</v>
      </c>
      <c r="C4" s="209" t="s">
        <v>3</v>
      </c>
      <c r="D4" s="209" t="s">
        <v>4</v>
      </c>
      <c r="E4" s="209" t="s">
        <v>5</v>
      </c>
      <c r="F4" s="244" t="s">
        <v>6</v>
      </c>
      <c r="G4" s="244"/>
      <c r="H4" s="244"/>
      <c r="I4" s="209" t="s">
        <v>7</v>
      </c>
      <c r="J4" s="209"/>
      <c r="K4" s="209"/>
      <c r="L4" s="237" t="s">
        <v>8</v>
      </c>
      <c r="M4" s="237"/>
      <c r="N4" s="209" t="s">
        <v>9</v>
      </c>
      <c r="O4" s="209"/>
      <c r="P4" s="209"/>
      <c r="Q4" s="209"/>
      <c r="R4" s="209"/>
      <c r="S4" s="209"/>
      <c r="T4" s="209" t="s">
        <v>10</v>
      </c>
      <c r="U4" s="209"/>
      <c r="V4" s="248" t="s">
        <v>957</v>
      </c>
      <c r="W4" s="208"/>
      <c r="X4" s="166" t="s">
        <v>11</v>
      </c>
      <c r="Y4" s="166"/>
      <c r="Z4" s="166"/>
      <c r="AA4" s="166"/>
      <c r="AB4" s="209" t="s">
        <v>12</v>
      </c>
      <c r="AC4" s="209"/>
      <c r="AD4" s="209"/>
      <c r="AE4" s="209"/>
      <c r="AF4" s="238" t="s">
        <v>13</v>
      </c>
      <c r="AG4" s="238" t="s">
        <v>14</v>
      </c>
      <c r="AH4" s="238" t="s">
        <v>15</v>
      </c>
      <c r="AI4" s="238"/>
      <c r="AJ4" s="238"/>
      <c r="AK4" s="238"/>
      <c r="AL4" s="238"/>
      <c r="AM4" s="238"/>
      <c r="AN4" s="208" t="s">
        <v>16</v>
      </c>
      <c r="AO4" s="208"/>
      <c r="AP4" s="208" t="s">
        <v>17</v>
      </c>
      <c r="AQ4" s="239" t="s">
        <v>18</v>
      </c>
      <c r="AR4" s="239"/>
      <c r="AS4" s="208" t="s">
        <v>19</v>
      </c>
      <c r="AT4" s="208"/>
      <c r="AU4" s="208" t="s">
        <v>20</v>
      </c>
      <c r="AV4" s="208"/>
      <c r="AW4" s="208" t="s">
        <v>21</v>
      </c>
      <c r="AX4" s="208" t="s">
        <v>22</v>
      </c>
      <c r="AY4" s="253" t="s">
        <v>23</v>
      </c>
      <c r="AZ4" s="209" t="s">
        <v>24</v>
      </c>
      <c r="BA4" s="209" t="s">
        <v>25</v>
      </c>
      <c r="BB4" s="209" t="s">
        <v>26</v>
      </c>
      <c r="BC4" s="209"/>
      <c r="BD4" s="209"/>
      <c r="BE4" s="253" t="s">
        <v>27</v>
      </c>
      <c r="BF4" s="253"/>
      <c r="BG4" s="253" t="s">
        <v>28</v>
      </c>
      <c r="BH4" s="253"/>
      <c r="BI4" s="253" t="s">
        <v>20</v>
      </c>
      <c r="BJ4" s="253"/>
      <c r="BK4" s="248" t="s">
        <v>958</v>
      </c>
      <c r="BL4" s="260" t="s">
        <v>959</v>
      </c>
      <c r="BM4" s="261"/>
      <c r="BN4" s="251" t="s">
        <v>22</v>
      </c>
      <c r="BO4" s="252" t="s">
        <v>29</v>
      </c>
      <c r="BP4" s="252" t="s">
        <v>30</v>
      </c>
      <c r="BQ4" s="253"/>
      <c r="BR4" s="244" t="s">
        <v>960</v>
      </c>
      <c r="BS4" s="244" t="s">
        <v>31</v>
      </c>
      <c r="BT4" s="244" t="s">
        <v>32</v>
      </c>
    </row>
    <row r="5" spans="1:72" s="4" customFormat="1" ht="21.75" customHeight="1" x14ac:dyDescent="0.2">
      <c r="A5" s="244"/>
      <c r="B5" s="244"/>
      <c r="C5" s="209"/>
      <c r="D5" s="209"/>
      <c r="E5" s="209"/>
      <c r="F5" s="244" t="s">
        <v>33</v>
      </c>
      <c r="G5" s="245" t="s">
        <v>961</v>
      </c>
      <c r="H5" s="245" t="s">
        <v>41</v>
      </c>
      <c r="I5" s="209" t="s">
        <v>35</v>
      </c>
      <c r="J5" s="209" t="s">
        <v>34</v>
      </c>
      <c r="K5" s="209"/>
      <c r="L5" s="237"/>
      <c r="M5" s="237"/>
      <c r="N5" s="209"/>
      <c r="O5" s="209"/>
      <c r="P5" s="209"/>
      <c r="Q5" s="209"/>
      <c r="R5" s="209"/>
      <c r="S5" s="209"/>
      <c r="T5" s="209"/>
      <c r="U5" s="209"/>
      <c r="V5" s="249"/>
      <c r="W5" s="208"/>
      <c r="X5" s="166"/>
      <c r="Y5" s="166"/>
      <c r="Z5" s="166"/>
      <c r="AA5" s="166"/>
      <c r="AB5" s="209"/>
      <c r="AC5" s="209"/>
      <c r="AD5" s="209"/>
      <c r="AE5" s="209"/>
      <c r="AF5" s="238"/>
      <c r="AG5" s="238"/>
      <c r="AH5" s="238" t="s">
        <v>36</v>
      </c>
      <c r="AI5" s="238"/>
      <c r="AJ5" s="240" t="s">
        <v>37</v>
      </c>
      <c r="AK5" s="240"/>
      <c r="AL5" s="240" t="s">
        <v>38</v>
      </c>
      <c r="AM5" s="240"/>
      <c r="AN5" s="208"/>
      <c r="AO5" s="208"/>
      <c r="AP5" s="208"/>
      <c r="AQ5" s="239"/>
      <c r="AR5" s="239"/>
      <c r="AS5" s="208"/>
      <c r="AT5" s="208"/>
      <c r="AU5" s="208"/>
      <c r="AV5" s="208"/>
      <c r="AW5" s="208"/>
      <c r="AX5" s="208"/>
      <c r="AY5" s="253"/>
      <c r="AZ5" s="209"/>
      <c r="BA5" s="209"/>
      <c r="BB5" s="209"/>
      <c r="BC5" s="209"/>
      <c r="BD5" s="209"/>
      <c r="BE5" s="253"/>
      <c r="BF5" s="253"/>
      <c r="BG5" s="253"/>
      <c r="BH5" s="253"/>
      <c r="BI5" s="253"/>
      <c r="BJ5" s="253"/>
      <c r="BK5" s="249"/>
      <c r="BL5" s="262"/>
      <c r="BM5" s="263"/>
      <c r="BN5" s="251"/>
      <c r="BO5" s="252"/>
      <c r="BP5" s="252"/>
      <c r="BQ5" s="253"/>
      <c r="BR5" s="244"/>
      <c r="BS5" s="244"/>
      <c r="BT5" s="244"/>
    </row>
    <row r="6" spans="1:72" s="4" customFormat="1" ht="17.100000000000001" customHeight="1" x14ac:dyDescent="0.2">
      <c r="A6" s="244"/>
      <c r="B6" s="244"/>
      <c r="C6" s="209"/>
      <c r="D6" s="209"/>
      <c r="E6" s="209"/>
      <c r="F6" s="244"/>
      <c r="G6" s="246"/>
      <c r="H6" s="246"/>
      <c r="I6" s="209"/>
      <c r="J6" s="209" t="s">
        <v>39</v>
      </c>
      <c r="K6" s="209" t="s">
        <v>41</v>
      </c>
      <c r="L6" s="237"/>
      <c r="M6" s="237"/>
      <c r="N6" s="209"/>
      <c r="O6" s="209"/>
      <c r="P6" s="209"/>
      <c r="Q6" s="209"/>
      <c r="R6" s="209"/>
      <c r="S6" s="209"/>
      <c r="T6" s="209"/>
      <c r="U6" s="209"/>
      <c r="V6" s="249"/>
      <c r="W6" s="208"/>
      <c r="X6" s="166"/>
      <c r="Y6" s="166"/>
      <c r="Z6" s="166"/>
      <c r="AA6" s="166"/>
      <c r="AB6" s="209"/>
      <c r="AC6" s="209"/>
      <c r="AD6" s="209"/>
      <c r="AE6" s="209"/>
      <c r="AF6" s="238"/>
      <c r="AG6" s="238"/>
      <c r="AH6" s="238"/>
      <c r="AI6" s="238"/>
      <c r="AJ6" s="240"/>
      <c r="AK6" s="240"/>
      <c r="AL6" s="240"/>
      <c r="AM6" s="240"/>
      <c r="AN6" s="208"/>
      <c r="AO6" s="208"/>
      <c r="AP6" s="208"/>
      <c r="AQ6" s="239"/>
      <c r="AR6" s="239"/>
      <c r="AS6" s="208"/>
      <c r="AT6" s="208"/>
      <c r="AU6" s="166" t="s">
        <v>39</v>
      </c>
      <c r="AV6" s="208" t="s">
        <v>40</v>
      </c>
      <c r="AW6" s="208"/>
      <c r="AX6" s="208"/>
      <c r="AY6" s="253"/>
      <c r="AZ6" s="209"/>
      <c r="BA6" s="209"/>
      <c r="BB6" s="209"/>
      <c r="BC6" s="209"/>
      <c r="BD6" s="209"/>
      <c r="BE6" s="258" t="s">
        <v>42</v>
      </c>
      <c r="BF6" s="259" t="s">
        <v>43</v>
      </c>
      <c r="BG6" s="254" t="s">
        <v>39</v>
      </c>
      <c r="BH6" s="244" t="s">
        <v>40</v>
      </c>
      <c r="BI6" s="254" t="s">
        <v>39</v>
      </c>
      <c r="BJ6" s="253" t="s">
        <v>40</v>
      </c>
      <c r="BK6" s="249"/>
      <c r="BL6" s="248" t="s">
        <v>49</v>
      </c>
      <c r="BM6" s="248" t="s">
        <v>962</v>
      </c>
      <c r="BN6" s="251"/>
      <c r="BO6" s="252"/>
      <c r="BP6" s="252"/>
      <c r="BQ6" s="253"/>
      <c r="BR6" s="244"/>
      <c r="BS6" s="244"/>
      <c r="BT6" s="244"/>
    </row>
    <row r="7" spans="1:72" s="4" customFormat="1" ht="19.5" customHeight="1" x14ac:dyDescent="0.2">
      <c r="A7" s="244"/>
      <c r="B7" s="244"/>
      <c r="C7" s="209"/>
      <c r="D7" s="209"/>
      <c r="E7" s="209"/>
      <c r="F7" s="244"/>
      <c r="G7" s="246"/>
      <c r="H7" s="246"/>
      <c r="I7" s="209"/>
      <c r="J7" s="209"/>
      <c r="K7" s="209"/>
      <c r="L7" s="209" t="s">
        <v>39</v>
      </c>
      <c r="M7" s="209" t="s">
        <v>40</v>
      </c>
      <c r="N7" s="209" t="s">
        <v>39</v>
      </c>
      <c r="O7" s="209" t="s">
        <v>40</v>
      </c>
      <c r="P7" s="209" t="s">
        <v>39</v>
      </c>
      <c r="Q7" s="209" t="s">
        <v>40</v>
      </c>
      <c r="R7" s="209" t="s">
        <v>39</v>
      </c>
      <c r="S7" s="209" t="s">
        <v>40</v>
      </c>
      <c r="T7" s="209" t="s">
        <v>39</v>
      </c>
      <c r="U7" s="209" t="s">
        <v>40</v>
      </c>
      <c r="V7" s="249"/>
      <c r="W7" s="209" t="s">
        <v>40</v>
      </c>
      <c r="X7" s="166" t="s">
        <v>39</v>
      </c>
      <c r="Y7" s="209" t="s">
        <v>40</v>
      </c>
      <c r="Z7" s="241" t="s">
        <v>44</v>
      </c>
      <c r="AA7" s="241"/>
      <c r="AB7" s="166" t="s">
        <v>39</v>
      </c>
      <c r="AC7" s="209" t="s">
        <v>40</v>
      </c>
      <c r="AD7" s="238" t="s">
        <v>45</v>
      </c>
      <c r="AE7" s="238"/>
      <c r="AF7" s="238"/>
      <c r="AG7" s="238"/>
      <c r="AH7" s="166" t="s">
        <v>39</v>
      </c>
      <c r="AI7" s="209" t="s">
        <v>40</v>
      </c>
      <c r="AJ7" s="166" t="s">
        <v>39</v>
      </c>
      <c r="AK7" s="209" t="s">
        <v>46</v>
      </c>
      <c r="AL7" s="166" t="s">
        <v>39</v>
      </c>
      <c r="AM7" s="209" t="s">
        <v>46</v>
      </c>
      <c r="AN7" s="166" t="s">
        <v>39</v>
      </c>
      <c r="AO7" s="209" t="s">
        <v>40</v>
      </c>
      <c r="AP7" s="208"/>
      <c r="AQ7" s="242" t="s">
        <v>42</v>
      </c>
      <c r="AR7" s="243" t="s">
        <v>43</v>
      </c>
      <c r="AS7" s="166" t="s">
        <v>39</v>
      </c>
      <c r="AT7" s="209" t="s">
        <v>40</v>
      </c>
      <c r="AU7" s="166"/>
      <c r="AV7" s="208"/>
      <c r="AW7" s="208"/>
      <c r="AX7" s="208"/>
      <c r="AY7" s="253"/>
      <c r="AZ7" s="209"/>
      <c r="BA7" s="209"/>
      <c r="BB7" s="209"/>
      <c r="BC7" s="209"/>
      <c r="BD7" s="209"/>
      <c r="BE7" s="258"/>
      <c r="BF7" s="259"/>
      <c r="BG7" s="254"/>
      <c r="BH7" s="244"/>
      <c r="BI7" s="254"/>
      <c r="BJ7" s="253"/>
      <c r="BK7" s="249"/>
      <c r="BL7" s="249"/>
      <c r="BM7" s="249"/>
      <c r="BN7" s="251"/>
      <c r="BO7" s="252"/>
      <c r="BP7" s="252"/>
      <c r="BQ7" s="253"/>
      <c r="BR7" s="244"/>
      <c r="BS7" s="244"/>
      <c r="BT7" s="244"/>
    </row>
    <row r="8" spans="1:72" s="4" customFormat="1" ht="38.25" customHeight="1" x14ac:dyDescent="0.2">
      <c r="A8" s="244"/>
      <c r="B8" s="244"/>
      <c r="C8" s="209"/>
      <c r="D8" s="209"/>
      <c r="E8" s="209"/>
      <c r="F8" s="244"/>
      <c r="G8" s="247"/>
      <c r="H8" s="247"/>
      <c r="I8" s="209"/>
      <c r="J8" s="209"/>
      <c r="K8" s="209"/>
      <c r="L8" s="209"/>
      <c r="M8" s="209"/>
      <c r="N8" s="209"/>
      <c r="O8" s="209"/>
      <c r="P8" s="209"/>
      <c r="Q8" s="209"/>
      <c r="R8" s="209"/>
      <c r="S8" s="209"/>
      <c r="T8" s="209"/>
      <c r="U8" s="209"/>
      <c r="V8" s="250"/>
      <c r="W8" s="209"/>
      <c r="X8" s="166"/>
      <c r="Y8" s="209"/>
      <c r="Z8" s="241" t="s">
        <v>47</v>
      </c>
      <c r="AA8" s="241" t="s">
        <v>48</v>
      </c>
      <c r="AB8" s="166"/>
      <c r="AC8" s="209"/>
      <c r="AD8" s="238"/>
      <c r="AE8" s="238"/>
      <c r="AF8" s="238"/>
      <c r="AG8" s="238"/>
      <c r="AH8" s="166"/>
      <c r="AI8" s="209"/>
      <c r="AJ8" s="166"/>
      <c r="AK8" s="209"/>
      <c r="AL8" s="166"/>
      <c r="AM8" s="209"/>
      <c r="AN8" s="166"/>
      <c r="AO8" s="209"/>
      <c r="AP8" s="208"/>
      <c r="AQ8" s="242"/>
      <c r="AR8" s="243"/>
      <c r="AS8" s="166"/>
      <c r="AT8" s="209"/>
      <c r="AU8" s="166"/>
      <c r="AV8" s="208"/>
      <c r="AW8" s="208"/>
      <c r="AX8" s="208"/>
      <c r="AY8" s="253"/>
      <c r="AZ8" s="209"/>
      <c r="BA8" s="209"/>
      <c r="BB8" s="209"/>
      <c r="BC8" s="209"/>
      <c r="BD8" s="209"/>
      <c r="BE8" s="258"/>
      <c r="BF8" s="259"/>
      <c r="BG8" s="254"/>
      <c r="BH8" s="244"/>
      <c r="BI8" s="254"/>
      <c r="BJ8" s="253"/>
      <c r="BK8" s="250"/>
      <c r="BL8" s="250"/>
      <c r="BM8" s="250"/>
      <c r="BN8" s="251"/>
      <c r="BO8" s="252"/>
      <c r="BP8" s="252"/>
      <c r="BQ8" s="253"/>
      <c r="BR8" s="244"/>
      <c r="BS8" s="244"/>
      <c r="BT8" s="244"/>
    </row>
    <row r="9" spans="1:72" s="7" customFormat="1" ht="15.75" hidden="1" x14ac:dyDescent="0.2">
      <c r="A9" s="5"/>
      <c r="B9" s="5"/>
      <c r="C9" s="5"/>
      <c r="D9" s="5"/>
      <c r="E9" s="5"/>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5"/>
      <c r="BP9" s="115"/>
      <c r="BQ9" s="114"/>
      <c r="BR9" s="114"/>
      <c r="BS9" s="114"/>
      <c r="BT9" s="6"/>
    </row>
    <row r="10" spans="1:72" s="10" customFormat="1" ht="15.75" x14ac:dyDescent="0.2">
      <c r="A10" s="45"/>
      <c r="B10" s="178" t="s">
        <v>49</v>
      </c>
      <c r="C10" s="8"/>
      <c r="D10" s="8"/>
      <c r="E10" s="9"/>
      <c r="F10" s="53"/>
      <c r="G10" s="38">
        <f t="shared" ref="G10:AL10" si="0">G11+G304+G318+G383+G478+G493+G510</f>
        <v>4625370.2</v>
      </c>
      <c r="H10" s="38">
        <f t="shared" si="0"/>
        <v>2487623.2000000002</v>
      </c>
      <c r="I10" s="38">
        <f t="shared" si="0"/>
        <v>0</v>
      </c>
      <c r="J10" s="38">
        <f t="shared" si="0"/>
        <v>21016</v>
      </c>
      <c r="K10" s="38">
        <f t="shared" si="0"/>
        <v>21422</v>
      </c>
      <c r="L10" s="38">
        <f t="shared" si="0"/>
        <v>104026</v>
      </c>
      <c r="M10" s="38">
        <f t="shared" si="0"/>
        <v>76813</v>
      </c>
      <c r="N10" s="38">
        <f t="shared" si="0"/>
        <v>179057</v>
      </c>
      <c r="O10" s="38">
        <f t="shared" si="0"/>
        <v>116786</v>
      </c>
      <c r="P10" s="38">
        <f t="shared" si="0"/>
        <v>110761</v>
      </c>
      <c r="Q10" s="38">
        <f t="shared" si="0"/>
        <v>113791</v>
      </c>
      <c r="R10" s="38">
        <f t="shared" si="0"/>
        <v>70440</v>
      </c>
      <c r="S10" s="38">
        <f t="shared" si="0"/>
        <v>69366</v>
      </c>
      <c r="T10" s="38">
        <f t="shared" si="0"/>
        <v>91325</v>
      </c>
      <c r="U10" s="38">
        <f t="shared" si="0"/>
        <v>143625</v>
      </c>
      <c r="V10" s="38">
        <f t="shared" si="0"/>
        <v>770298</v>
      </c>
      <c r="W10" s="38">
        <f t="shared" si="0"/>
        <v>298004</v>
      </c>
      <c r="X10" s="38">
        <f t="shared" si="0"/>
        <v>1136247</v>
      </c>
      <c r="Y10" s="38">
        <f t="shared" si="0"/>
        <v>836551</v>
      </c>
      <c r="Z10" s="38">
        <f t="shared" si="0"/>
        <v>0</v>
      </c>
      <c r="AA10" s="38">
        <f t="shared" si="0"/>
        <v>15690</v>
      </c>
      <c r="AB10" s="38">
        <f t="shared" si="0"/>
        <v>112800</v>
      </c>
      <c r="AC10" s="38">
        <f t="shared" si="0"/>
        <v>95800</v>
      </c>
      <c r="AD10" s="38">
        <f t="shared" si="0"/>
        <v>8796.9</v>
      </c>
      <c r="AE10" s="38">
        <f t="shared" si="0"/>
        <v>2000</v>
      </c>
      <c r="AF10" s="38">
        <f t="shared" si="0"/>
        <v>565767</v>
      </c>
      <c r="AG10" s="38">
        <f t="shared" si="0"/>
        <v>115240</v>
      </c>
      <c r="AH10" s="38">
        <f t="shared" si="0"/>
        <v>242340</v>
      </c>
      <c r="AI10" s="38">
        <f t="shared" si="0"/>
        <v>210140</v>
      </c>
      <c r="AJ10" s="38" t="e">
        <f t="shared" si="0"/>
        <v>#REF!</v>
      </c>
      <c r="AK10" s="38" t="e">
        <f t="shared" si="0"/>
        <v>#REF!</v>
      </c>
      <c r="AL10" s="38" t="e">
        <f t="shared" si="0"/>
        <v>#REF!</v>
      </c>
      <c r="AM10" s="38" t="e">
        <f t="shared" ref="AM10:BR10" si="1">AM11+AM304+AM318+AM383+AM478+AM493+AM510</f>
        <v>#REF!</v>
      </c>
      <c r="AN10" s="38">
        <f t="shared" si="1"/>
        <v>737273</v>
      </c>
      <c r="AO10" s="38">
        <f t="shared" si="1"/>
        <v>541418</v>
      </c>
      <c r="AP10" s="38" t="e">
        <f t="shared" si="1"/>
        <v>#REF!</v>
      </c>
      <c r="AQ10" s="38">
        <f t="shared" si="1"/>
        <v>256363</v>
      </c>
      <c r="AR10" s="38">
        <f t="shared" si="1"/>
        <v>280725</v>
      </c>
      <c r="AS10" s="38">
        <f t="shared" si="1"/>
        <v>1184763</v>
      </c>
      <c r="AT10" s="38">
        <f t="shared" si="1"/>
        <v>975814</v>
      </c>
      <c r="AU10" s="38">
        <f t="shared" si="1"/>
        <v>2731116</v>
      </c>
      <c r="AV10" s="38">
        <f t="shared" si="1"/>
        <v>1654248</v>
      </c>
      <c r="AW10" s="38">
        <f t="shared" si="1"/>
        <v>585122</v>
      </c>
      <c r="AX10" s="38">
        <f t="shared" si="1"/>
        <v>1064719</v>
      </c>
      <c r="AY10" s="38">
        <f t="shared" si="1"/>
        <v>517862</v>
      </c>
      <c r="AZ10" s="38">
        <f t="shared" si="1"/>
        <v>520768</v>
      </c>
      <c r="BA10" s="38">
        <f t="shared" si="1"/>
        <v>179624.1</v>
      </c>
      <c r="BB10" s="38">
        <f t="shared" si="1"/>
        <v>521573</v>
      </c>
      <c r="BC10" s="38">
        <f t="shared" si="1"/>
        <v>2220</v>
      </c>
      <c r="BD10" s="38">
        <f t="shared" si="1"/>
        <v>507693</v>
      </c>
      <c r="BE10" s="38">
        <f t="shared" si="1"/>
        <v>268507</v>
      </c>
      <c r="BF10" s="38">
        <f t="shared" si="1"/>
        <v>268230</v>
      </c>
      <c r="BG10" s="38">
        <f t="shared" si="1"/>
        <v>1097751</v>
      </c>
      <c r="BH10" s="38">
        <f t="shared" si="1"/>
        <v>1076251</v>
      </c>
      <c r="BI10" s="38">
        <f t="shared" si="1"/>
        <v>3525087.2</v>
      </c>
      <c r="BJ10" s="38">
        <f t="shared" si="1"/>
        <v>2036441</v>
      </c>
      <c r="BK10" s="38">
        <f t="shared" si="1"/>
        <v>2306548</v>
      </c>
      <c r="BL10" s="38">
        <f t="shared" si="1"/>
        <v>1110781</v>
      </c>
      <c r="BM10" s="38">
        <f t="shared" si="1"/>
        <v>536362</v>
      </c>
      <c r="BN10" s="38">
        <f t="shared" si="1"/>
        <v>893548</v>
      </c>
      <c r="BO10" s="38">
        <f t="shared" si="1"/>
        <v>62864</v>
      </c>
      <c r="BP10" s="38">
        <f t="shared" si="1"/>
        <v>934111</v>
      </c>
      <c r="BQ10" s="38">
        <f t="shared" si="1"/>
        <v>311834</v>
      </c>
      <c r="BR10" s="38">
        <f t="shared" si="1"/>
        <v>829864</v>
      </c>
      <c r="BS10" s="116"/>
      <c r="BT10" s="159"/>
    </row>
    <row r="11" spans="1:72" s="10" customFormat="1" ht="15.75" x14ac:dyDescent="0.2">
      <c r="A11" s="53" t="s">
        <v>50</v>
      </c>
      <c r="B11" s="179" t="s">
        <v>51</v>
      </c>
      <c r="C11" s="8"/>
      <c r="D11" s="8"/>
      <c r="E11" s="9"/>
      <c r="F11" s="53"/>
      <c r="G11" s="38">
        <f t="shared" ref="G11:AL11" si="2">G12+G215+G279</f>
        <v>1054675</v>
      </c>
      <c r="H11" s="38">
        <f t="shared" si="2"/>
        <v>838421.2</v>
      </c>
      <c r="I11" s="38">
        <f t="shared" si="2"/>
        <v>0</v>
      </c>
      <c r="J11" s="38">
        <f t="shared" si="2"/>
        <v>0</v>
      </c>
      <c r="K11" s="38">
        <f t="shared" si="2"/>
        <v>0</v>
      </c>
      <c r="L11" s="38">
        <f t="shared" si="2"/>
        <v>46270</v>
      </c>
      <c r="M11" s="38">
        <f t="shared" si="2"/>
        <v>45813</v>
      </c>
      <c r="N11" s="38">
        <f t="shared" si="2"/>
        <v>66845</v>
      </c>
      <c r="O11" s="38">
        <f t="shared" si="2"/>
        <v>66345</v>
      </c>
      <c r="P11" s="38">
        <f t="shared" si="2"/>
        <v>103801</v>
      </c>
      <c r="Q11" s="38">
        <f t="shared" si="2"/>
        <v>103801</v>
      </c>
      <c r="R11" s="38">
        <f t="shared" si="2"/>
        <v>57740</v>
      </c>
      <c r="S11" s="38">
        <f t="shared" si="2"/>
        <v>61706</v>
      </c>
      <c r="T11" s="38">
        <f t="shared" si="2"/>
        <v>86325</v>
      </c>
      <c r="U11" s="38">
        <f t="shared" si="2"/>
        <v>138625</v>
      </c>
      <c r="V11" s="38">
        <f t="shared" si="2"/>
        <v>251494</v>
      </c>
      <c r="W11" s="38">
        <f t="shared" si="2"/>
        <v>148683</v>
      </c>
      <c r="X11" s="38">
        <f t="shared" si="2"/>
        <v>366685</v>
      </c>
      <c r="Y11" s="38">
        <f t="shared" si="2"/>
        <v>326676</v>
      </c>
      <c r="Z11" s="38">
        <f t="shared" si="2"/>
        <v>0</v>
      </c>
      <c r="AA11" s="38">
        <f t="shared" si="2"/>
        <v>3641</v>
      </c>
      <c r="AB11" s="38">
        <f t="shared" si="2"/>
        <v>43400</v>
      </c>
      <c r="AC11" s="38">
        <f t="shared" si="2"/>
        <v>43400</v>
      </c>
      <c r="AD11" s="38">
        <f t="shared" si="2"/>
        <v>8796.9</v>
      </c>
      <c r="AE11" s="38">
        <f t="shared" si="2"/>
        <v>0</v>
      </c>
      <c r="AF11" s="38">
        <f t="shared" si="2"/>
        <v>194140</v>
      </c>
      <c r="AG11" s="38">
        <f t="shared" si="2"/>
        <v>53520</v>
      </c>
      <c r="AH11" s="38">
        <f t="shared" si="2"/>
        <v>97120</v>
      </c>
      <c r="AI11" s="38">
        <f t="shared" si="2"/>
        <v>96920</v>
      </c>
      <c r="AJ11" s="38">
        <f t="shared" si="2"/>
        <v>0</v>
      </c>
      <c r="AK11" s="38">
        <f t="shared" si="2"/>
        <v>0</v>
      </c>
      <c r="AL11" s="38">
        <f t="shared" si="2"/>
        <v>22084</v>
      </c>
      <c r="AM11" s="38">
        <f t="shared" ref="AM11:BL11" si="3">AM12+AM215+AM279</f>
        <v>22084</v>
      </c>
      <c r="AN11" s="38">
        <f t="shared" si="3"/>
        <v>258764</v>
      </c>
      <c r="AO11" s="38">
        <f t="shared" si="3"/>
        <v>250566</v>
      </c>
      <c r="AP11" s="38">
        <f t="shared" si="3"/>
        <v>169208</v>
      </c>
      <c r="AQ11" s="38">
        <f t="shared" si="3"/>
        <v>140355</v>
      </c>
      <c r="AR11" s="38">
        <f t="shared" si="3"/>
        <v>139508</v>
      </c>
      <c r="AS11" s="38">
        <f t="shared" si="3"/>
        <v>431252</v>
      </c>
      <c r="AT11" s="38">
        <f t="shared" si="3"/>
        <v>419754</v>
      </c>
      <c r="AU11" s="38">
        <f t="shared" si="3"/>
        <v>561527</v>
      </c>
      <c r="AV11" s="38">
        <f t="shared" si="3"/>
        <v>538616</v>
      </c>
      <c r="AW11" s="38">
        <f t="shared" si="3"/>
        <v>254460</v>
      </c>
      <c r="AX11" s="38">
        <f t="shared" si="3"/>
        <v>250296</v>
      </c>
      <c r="AY11" s="38">
        <f t="shared" si="3"/>
        <v>154672</v>
      </c>
      <c r="AZ11" s="38">
        <f t="shared" si="3"/>
        <v>158144</v>
      </c>
      <c r="BA11" s="38">
        <f t="shared" si="3"/>
        <v>146193.20000000001</v>
      </c>
      <c r="BB11" s="38">
        <f t="shared" si="3"/>
        <v>86644</v>
      </c>
      <c r="BC11" s="38">
        <f t="shared" si="3"/>
        <v>2173</v>
      </c>
      <c r="BD11" s="38">
        <f t="shared" si="3"/>
        <v>84471</v>
      </c>
      <c r="BE11" s="38">
        <f t="shared" si="3"/>
        <v>131421</v>
      </c>
      <c r="BF11" s="38">
        <f t="shared" si="3"/>
        <v>131144</v>
      </c>
      <c r="BG11" s="38">
        <f t="shared" si="3"/>
        <v>458425</v>
      </c>
      <c r="BH11" s="38">
        <f t="shared" si="3"/>
        <v>438925</v>
      </c>
      <c r="BI11" s="38">
        <f t="shared" si="3"/>
        <v>692842</v>
      </c>
      <c r="BJ11" s="38">
        <f t="shared" si="3"/>
        <v>601209</v>
      </c>
      <c r="BK11" s="38">
        <f t="shared" si="3"/>
        <v>887094</v>
      </c>
      <c r="BL11" s="38">
        <f t="shared" si="3"/>
        <v>433617</v>
      </c>
      <c r="BM11" s="38">
        <f t="shared" ref="BM11:BM74" si="4">AY11</f>
        <v>154672</v>
      </c>
      <c r="BN11" s="38">
        <f>BN12+BN215+BN279</f>
        <v>163101</v>
      </c>
      <c r="BO11" s="38">
        <f>BO12+BO215+BO279</f>
        <v>14516</v>
      </c>
      <c r="BP11" s="38">
        <f>BP12+BP215+BP279</f>
        <v>183321</v>
      </c>
      <c r="BQ11" s="38"/>
      <c r="BR11" s="38">
        <f>BR12+BR215+BR279</f>
        <v>291083</v>
      </c>
      <c r="BS11" s="56"/>
      <c r="BT11" s="159"/>
    </row>
    <row r="12" spans="1:72" s="15" customFormat="1" ht="28.5" x14ac:dyDescent="0.2">
      <c r="A12" s="180" t="s">
        <v>52</v>
      </c>
      <c r="B12" s="181" t="s">
        <v>53</v>
      </c>
      <c r="C12" s="12"/>
      <c r="D12" s="13"/>
      <c r="E12" s="14"/>
      <c r="F12" s="35"/>
      <c r="G12" s="81">
        <f t="shared" ref="G12:BP12" si="5">SUM(G13:G86)</f>
        <v>617036</v>
      </c>
      <c r="H12" s="81">
        <f t="shared" si="5"/>
        <v>471056</v>
      </c>
      <c r="I12" s="81">
        <f t="shared" si="5"/>
        <v>0</v>
      </c>
      <c r="J12" s="81">
        <f t="shared" si="5"/>
        <v>0</v>
      </c>
      <c r="K12" s="81">
        <f t="shared" si="5"/>
        <v>0</v>
      </c>
      <c r="L12" s="81">
        <f t="shared" si="5"/>
        <v>40170</v>
      </c>
      <c r="M12" s="81">
        <f t="shared" si="5"/>
        <v>39713</v>
      </c>
      <c r="N12" s="81">
        <f t="shared" si="5"/>
        <v>41445</v>
      </c>
      <c r="O12" s="81">
        <f t="shared" si="5"/>
        <v>40945</v>
      </c>
      <c r="P12" s="81">
        <f t="shared" si="5"/>
        <v>70451</v>
      </c>
      <c r="Q12" s="81">
        <f t="shared" si="5"/>
        <v>70451</v>
      </c>
      <c r="R12" s="81">
        <f t="shared" si="5"/>
        <v>33940</v>
      </c>
      <c r="S12" s="81">
        <f t="shared" si="5"/>
        <v>37906</v>
      </c>
      <c r="T12" s="81">
        <f t="shared" si="5"/>
        <v>66623</v>
      </c>
      <c r="U12" s="81">
        <f t="shared" si="5"/>
        <v>110424</v>
      </c>
      <c r="V12" s="81">
        <f t="shared" si="5"/>
        <v>205512</v>
      </c>
      <c r="W12" s="81">
        <f t="shared" si="5"/>
        <v>117183</v>
      </c>
      <c r="X12" s="81">
        <f t="shared" si="5"/>
        <v>244460</v>
      </c>
      <c r="Y12" s="81">
        <f t="shared" si="5"/>
        <v>224938</v>
      </c>
      <c r="Z12" s="81">
        <f t="shared" si="5"/>
        <v>0</v>
      </c>
      <c r="AA12" s="81">
        <f t="shared" si="5"/>
        <v>3641</v>
      </c>
      <c r="AB12" s="81">
        <f t="shared" si="5"/>
        <v>33250</v>
      </c>
      <c r="AC12" s="81">
        <f t="shared" si="5"/>
        <v>33250</v>
      </c>
      <c r="AD12" s="81">
        <f t="shared" si="5"/>
        <v>3796.9</v>
      </c>
      <c r="AE12" s="81">
        <f t="shared" si="5"/>
        <v>0</v>
      </c>
      <c r="AF12" s="81">
        <f t="shared" si="5"/>
        <v>155490</v>
      </c>
      <c r="AG12" s="81">
        <f t="shared" si="5"/>
        <v>37220</v>
      </c>
      <c r="AH12" s="81">
        <f t="shared" si="5"/>
        <v>70670</v>
      </c>
      <c r="AI12" s="81">
        <f t="shared" si="5"/>
        <v>70470</v>
      </c>
      <c r="AJ12" s="81">
        <f t="shared" si="5"/>
        <v>0</v>
      </c>
      <c r="AK12" s="81">
        <f t="shared" si="5"/>
        <v>0</v>
      </c>
      <c r="AL12" s="81">
        <f t="shared" si="5"/>
        <v>18246</v>
      </c>
      <c r="AM12" s="81">
        <f t="shared" si="5"/>
        <v>18246</v>
      </c>
      <c r="AN12" s="81">
        <f t="shared" si="5"/>
        <v>207414</v>
      </c>
      <c r="AO12" s="81">
        <f t="shared" si="5"/>
        <v>201216</v>
      </c>
      <c r="AP12" s="81">
        <f t="shared" si="5"/>
        <v>111498</v>
      </c>
      <c r="AQ12" s="81">
        <f t="shared" si="5"/>
        <v>99951</v>
      </c>
      <c r="AR12" s="81">
        <f t="shared" si="5"/>
        <v>94928</v>
      </c>
      <c r="AS12" s="81">
        <f t="shared" si="5"/>
        <v>322192</v>
      </c>
      <c r="AT12" s="81">
        <f t="shared" si="5"/>
        <v>312694</v>
      </c>
      <c r="AU12" s="81">
        <f t="shared" si="5"/>
        <v>314876</v>
      </c>
      <c r="AV12" s="81">
        <f t="shared" si="5"/>
        <v>300602</v>
      </c>
      <c r="AW12" s="81">
        <f t="shared" si="5"/>
        <v>170300</v>
      </c>
      <c r="AX12" s="81">
        <f t="shared" si="5"/>
        <v>118091</v>
      </c>
      <c r="AY12" s="81">
        <f t="shared" si="5"/>
        <v>78522</v>
      </c>
      <c r="AZ12" s="81">
        <f t="shared" si="5"/>
        <v>79814</v>
      </c>
      <c r="BA12" s="81">
        <f t="shared" si="5"/>
        <v>59547.7</v>
      </c>
      <c r="BB12" s="81">
        <f t="shared" si="5"/>
        <v>29169</v>
      </c>
      <c r="BC12" s="81">
        <f t="shared" si="5"/>
        <v>2051</v>
      </c>
      <c r="BD12" s="81">
        <f t="shared" si="5"/>
        <v>27118</v>
      </c>
      <c r="BE12" s="81">
        <f t="shared" si="5"/>
        <v>74548</v>
      </c>
      <c r="BF12" s="81">
        <f t="shared" si="5"/>
        <v>74271</v>
      </c>
      <c r="BG12" s="81">
        <f t="shared" si="5"/>
        <v>299231</v>
      </c>
      <c r="BH12" s="81">
        <f t="shared" si="5"/>
        <v>279731</v>
      </c>
      <c r="BI12" s="81">
        <f t="shared" si="5"/>
        <v>320093</v>
      </c>
      <c r="BJ12" s="81">
        <f t="shared" si="5"/>
        <v>290440</v>
      </c>
      <c r="BK12" s="81">
        <f>SUM(BK13:BK86)</f>
        <v>308952</v>
      </c>
      <c r="BL12" s="81">
        <f t="shared" si="5"/>
        <v>274383</v>
      </c>
      <c r="BM12" s="38">
        <f t="shared" si="4"/>
        <v>78522</v>
      </c>
      <c r="BN12" s="81">
        <f t="shared" si="5"/>
        <v>17851</v>
      </c>
      <c r="BO12" s="81">
        <f t="shared" si="5"/>
        <v>3791</v>
      </c>
      <c r="BP12" s="81">
        <f t="shared" si="5"/>
        <v>26723</v>
      </c>
      <c r="BQ12" s="81"/>
      <c r="BR12" s="81">
        <f>SUM(BR13:BR86)</f>
        <v>31893</v>
      </c>
      <c r="BS12" s="107"/>
      <c r="BT12" s="160"/>
    </row>
    <row r="13" spans="1:72" s="16" customFormat="1" ht="34.5" customHeight="1" x14ac:dyDescent="0.2">
      <c r="A13" s="17">
        <v>1</v>
      </c>
      <c r="B13" s="182" t="s">
        <v>54</v>
      </c>
      <c r="C13" s="8" t="s">
        <v>55</v>
      </c>
      <c r="D13" s="8"/>
      <c r="E13" s="9" t="s">
        <v>56</v>
      </c>
      <c r="F13" s="129" t="s">
        <v>57</v>
      </c>
      <c r="G13" s="120">
        <v>24308</v>
      </c>
      <c r="H13" s="117">
        <v>23285</v>
      </c>
      <c r="I13" s="118"/>
      <c r="J13" s="118"/>
      <c r="K13" s="118"/>
      <c r="L13" s="117">
        <v>12600</v>
      </c>
      <c r="M13" s="117">
        <f>L13</f>
        <v>12600</v>
      </c>
      <c r="N13" s="117">
        <v>5600</v>
      </c>
      <c r="O13" s="117">
        <v>5600</v>
      </c>
      <c r="P13" s="119">
        <v>10000</v>
      </c>
      <c r="Q13" s="119">
        <f>P13</f>
        <v>10000</v>
      </c>
      <c r="R13" s="117">
        <v>4900</v>
      </c>
      <c r="S13" s="117">
        <v>4900</v>
      </c>
      <c r="T13" s="118"/>
      <c r="U13" s="117">
        <v>22000</v>
      </c>
      <c r="V13" s="117">
        <f>L13+N13</f>
        <v>18200</v>
      </c>
      <c r="W13" s="117">
        <f>M13+O13</f>
        <v>18200</v>
      </c>
      <c r="X13" s="118">
        <v>5300</v>
      </c>
      <c r="Y13" s="118">
        <f>X13</f>
        <v>5300</v>
      </c>
      <c r="Z13" s="118"/>
      <c r="AA13" s="118"/>
      <c r="AB13" s="117">
        <v>1000</v>
      </c>
      <c r="AC13" s="117">
        <f>AB13</f>
        <v>1000</v>
      </c>
      <c r="AD13" s="117"/>
      <c r="AE13" s="118"/>
      <c r="AF13" s="118">
        <f>V13+AC13</f>
        <v>19200</v>
      </c>
      <c r="AG13" s="117">
        <v>2500</v>
      </c>
      <c r="AH13" s="117">
        <f>AB13+AG13</f>
        <v>3500</v>
      </c>
      <c r="AI13" s="117">
        <f>AH13</f>
        <v>3500</v>
      </c>
      <c r="AJ13" s="117"/>
      <c r="AK13" s="117"/>
      <c r="AL13" s="117">
        <f>AM13</f>
        <v>900</v>
      </c>
      <c r="AM13" s="117">
        <v>900</v>
      </c>
      <c r="AN13" s="117">
        <f>V13+AH13</f>
        <v>21700</v>
      </c>
      <c r="AO13" s="117">
        <f>W13+AI13</f>
        <v>21700</v>
      </c>
      <c r="AP13" s="118">
        <v>1400</v>
      </c>
      <c r="AQ13" s="118">
        <v>1417</v>
      </c>
      <c r="AR13" s="118">
        <v>1400</v>
      </c>
      <c r="AS13" s="117">
        <f t="shared" ref="AS13:AS24" si="6">AN13+AP13</f>
        <v>23100</v>
      </c>
      <c r="AT13" s="117">
        <f t="shared" ref="AT13:AT24" si="7">AO13+AP13</f>
        <v>23100</v>
      </c>
      <c r="AU13" s="118">
        <v>4900</v>
      </c>
      <c r="AV13" s="118">
        <v>4900</v>
      </c>
      <c r="AW13" s="118"/>
      <c r="AX13" s="118">
        <f>AV13-AI13-AP13</f>
        <v>0</v>
      </c>
      <c r="AY13" s="118"/>
      <c r="AZ13" s="118"/>
      <c r="BA13" s="118"/>
      <c r="BB13" s="118"/>
      <c r="BC13" s="118"/>
      <c r="BD13" s="117">
        <f t="shared" ref="BD13:BD35" si="8">BB13-BC13</f>
        <v>0</v>
      </c>
      <c r="BE13" s="118" t="s">
        <v>58</v>
      </c>
      <c r="BF13" s="118"/>
      <c r="BG13" s="117">
        <f>BB13+BD13</f>
        <v>0</v>
      </c>
      <c r="BH13" s="117">
        <f>BC13+BD13</f>
        <v>0</v>
      </c>
      <c r="BI13" s="117"/>
      <c r="BJ13" s="117"/>
      <c r="BK13" s="117">
        <v>4996</v>
      </c>
      <c r="BL13" s="117">
        <v>4900</v>
      </c>
      <c r="BM13" s="117">
        <f t="shared" si="4"/>
        <v>0</v>
      </c>
      <c r="BN13" s="117">
        <f t="shared" ref="BN13:BN23" si="9">BJ13-BL13</f>
        <v>-4900</v>
      </c>
      <c r="BO13" s="118">
        <v>96</v>
      </c>
      <c r="BP13" s="118">
        <f t="shared" ref="BP13:BP35" si="10">BN13+BO13</f>
        <v>-4804</v>
      </c>
      <c r="BQ13" s="117"/>
      <c r="BR13" s="117">
        <v>96</v>
      </c>
      <c r="BS13" s="108" t="s">
        <v>59</v>
      </c>
      <c r="BT13" s="161"/>
    </row>
    <row r="14" spans="1:72" s="16" customFormat="1" ht="32.450000000000003" customHeight="1" x14ac:dyDescent="0.2">
      <c r="A14" s="17">
        <f>A13+1</f>
        <v>2</v>
      </c>
      <c r="B14" s="182" t="s">
        <v>60</v>
      </c>
      <c r="C14" s="8" t="s">
        <v>55</v>
      </c>
      <c r="D14" s="8"/>
      <c r="E14" s="9" t="s">
        <v>56</v>
      </c>
      <c r="F14" s="17" t="s">
        <v>61</v>
      </c>
      <c r="G14" s="117">
        <v>29600</v>
      </c>
      <c r="H14" s="117">
        <f>AN14+AU14-AI14</f>
        <v>19100</v>
      </c>
      <c r="I14" s="118"/>
      <c r="J14" s="118"/>
      <c r="K14" s="118"/>
      <c r="L14" s="117">
        <v>8100</v>
      </c>
      <c r="M14" s="117">
        <v>7853</v>
      </c>
      <c r="N14" s="117">
        <v>3900</v>
      </c>
      <c r="O14" s="117">
        <v>3900</v>
      </c>
      <c r="P14" s="119">
        <v>10000</v>
      </c>
      <c r="Q14" s="119">
        <f>P14</f>
        <v>10000</v>
      </c>
      <c r="R14" s="117">
        <v>3900</v>
      </c>
      <c r="S14" s="117">
        <v>3900</v>
      </c>
      <c r="T14" s="118"/>
      <c r="U14" s="117">
        <v>22000</v>
      </c>
      <c r="V14" s="117">
        <f>L14+N14</f>
        <v>12000</v>
      </c>
      <c r="W14" s="117">
        <f>M14+O14</f>
        <v>11753</v>
      </c>
      <c r="X14" s="118">
        <v>13500</v>
      </c>
      <c r="Y14" s="118">
        <f>X14</f>
        <v>13500</v>
      </c>
      <c r="Z14" s="118"/>
      <c r="AA14" s="118"/>
      <c r="AB14" s="117">
        <v>1300</v>
      </c>
      <c r="AC14" s="117">
        <f>AB14</f>
        <v>1300</v>
      </c>
      <c r="AD14" s="117"/>
      <c r="AE14" s="118"/>
      <c r="AF14" s="118">
        <f>V14+AC14</f>
        <v>13300</v>
      </c>
      <c r="AG14" s="117">
        <v>4000</v>
      </c>
      <c r="AH14" s="117">
        <f>AB14+AG14</f>
        <v>5300</v>
      </c>
      <c r="AI14" s="117">
        <f>AH14</f>
        <v>5300</v>
      </c>
      <c r="AJ14" s="117"/>
      <c r="AK14" s="117"/>
      <c r="AL14" s="117">
        <f>AM14</f>
        <v>1300</v>
      </c>
      <c r="AM14" s="117">
        <v>1300</v>
      </c>
      <c r="AN14" s="117">
        <f>V14+AH14</f>
        <v>17300</v>
      </c>
      <c r="AO14" s="117">
        <f>W14+AI14</f>
        <v>17053</v>
      </c>
      <c r="AP14" s="118">
        <v>1800</v>
      </c>
      <c r="AQ14" s="118">
        <v>666</v>
      </c>
      <c r="AR14" s="118">
        <v>706</v>
      </c>
      <c r="AS14" s="117">
        <f t="shared" si="6"/>
        <v>19100</v>
      </c>
      <c r="AT14" s="117">
        <f t="shared" si="7"/>
        <v>18853</v>
      </c>
      <c r="AU14" s="118">
        <v>7100</v>
      </c>
      <c r="AV14" s="118">
        <v>7100</v>
      </c>
      <c r="AW14" s="118"/>
      <c r="AX14" s="118">
        <f>AV14-AI14-AP14</f>
        <v>0</v>
      </c>
      <c r="AY14" s="118"/>
      <c r="AZ14" s="118"/>
      <c r="BA14" s="118"/>
      <c r="BB14" s="118"/>
      <c r="BC14" s="118"/>
      <c r="BD14" s="117">
        <f t="shared" si="8"/>
        <v>0</v>
      </c>
      <c r="BE14" s="118"/>
      <c r="BF14" s="118"/>
      <c r="BG14" s="117">
        <f>BB14+BD14</f>
        <v>0</v>
      </c>
      <c r="BH14" s="117">
        <f>BC14+BD14</f>
        <v>0</v>
      </c>
      <c r="BI14" s="117"/>
      <c r="BJ14" s="117"/>
      <c r="BK14" s="117">
        <v>7407</v>
      </c>
      <c r="BL14" s="117">
        <v>7100</v>
      </c>
      <c r="BM14" s="117">
        <f t="shared" si="4"/>
        <v>0</v>
      </c>
      <c r="BN14" s="117">
        <f t="shared" si="9"/>
        <v>-7100</v>
      </c>
      <c r="BO14" s="118">
        <v>307</v>
      </c>
      <c r="BP14" s="118">
        <f t="shared" si="10"/>
        <v>-6793</v>
      </c>
      <c r="BQ14" s="117"/>
      <c r="BR14" s="117">
        <v>307</v>
      </c>
      <c r="BS14" s="108" t="s">
        <v>59</v>
      </c>
      <c r="BT14" s="161"/>
    </row>
    <row r="15" spans="1:72" s="18" customFormat="1" ht="30" x14ac:dyDescent="0.2">
      <c r="A15" s="17">
        <f t="shared" ref="A15:A78" si="11">A14+1</f>
        <v>3</v>
      </c>
      <c r="B15" s="182" t="s">
        <v>62</v>
      </c>
      <c r="C15" s="14"/>
      <c r="D15" s="14"/>
      <c r="E15" s="17">
        <v>2017</v>
      </c>
      <c r="F15" s="17" t="s">
        <v>63</v>
      </c>
      <c r="G15" s="210">
        <v>3765</v>
      </c>
      <c r="H15" s="119">
        <v>3390</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118">
        <v>900</v>
      </c>
      <c r="AQ15" s="118">
        <v>597</v>
      </c>
      <c r="AR15" s="118">
        <v>630</v>
      </c>
      <c r="AS15" s="117">
        <f t="shared" si="6"/>
        <v>900</v>
      </c>
      <c r="AT15" s="117">
        <f t="shared" si="7"/>
        <v>900</v>
      </c>
      <c r="AU15" s="117">
        <f>G15</f>
        <v>3765</v>
      </c>
      <c r="AV15" s="118">
        <f>H15</f>
        <v>3390</v>
      </c>
      <c r="AW15" s="118">
        <f t="shared" ref="AW15:AW24" si="12">AI15+AP15</f>
        <v>900</v>
      </c>
      <c r="AX15" s="118">
        <f>AV15-AI15-AP15-25</f>
        <v>2465</v>
      </c>
      <c r="AY15" s="118">
        <f>AZ15</f>
        <v>1600</v>
      </c>
      <c r="AZ15" s="118">
        <v>1600</v>
      </c>
      <c r="BA15" s="118">
        <f>(H15*70%)-AS15</f>
        <v>1473</v>
      </c>
      <c r="BB15" s="118">
        <f t="shared" ref="BB15:BB35" si="13">AX15-AY15</f>
        <v>865</v>
      </c>
      <c r="BC15" s="118">
        <v>598</v>
      </c>
      <c r="BD15" s="117">
        <f t="shared" si="8"/>
        <v>267</v>
      </c>
      <c r="BE15" s="118">
        <v>1600</v>
      </c>
      <c r="BF15" s="118">
        <f t="shared" ref="BF15:BF35" si="14">BE15</f>
        <v>1600</v>
      </c>
      <c r="BG15" s="117">
        <f>AW15+AY15+890</f>
        <v>3390</v>
      </c>
      <c r="BH15" s="117">
        <f>BG15</f>
        <v>3390</v>
      </c>
      <c r="BI15" s="117">
        <f t="shared" ref="BI15:BJ30" si="15">AU15</f>
        <v>3765</v>
      </c>
      <c r="BJ15" s="117">
        <f t="shared" si="15"/>
        <v>3390</v>
      </c>
      <c r="BK15" s="117">
        <f t="shared" ref="BK15:BK76" si="16">BL15+BP15</f>
        <v>3471</v>
      </c>
      <c r="BL15" s="117">
        <f t="shared" ref="BL15:BL35" si="17">BH15</f>
        <v>3390</v>
      </c>
      <c r="BM15" s="117">
        <f t="shared" si="4"/>
        <v>1600</v>
      </c>
      <c r="BN15" s="117">
        <f t="shared" si="9"/>
        <v>0</v>
      </c>
      <c r="BO15" s="118"/>
      <c r="BP15" s="118">
        <v>81</v>
      </c>
      <c r="BQ15" s="117">
        <v>81</v>
      </c>
      <c r="BR15" s="117">
        <v>81</v>
      </c>
      <c r="BS15" s="108" t="s">
        <v>64</v>
      </c>
      <c r="BT15" s="162"/>
    </row>
    <row r="16" spans="1:72" s="18" customFormat="1" ht="30" x14ac:dyDescent="0.2">
      <c r="A16" s="17">
        <f t="shared" si="11"/>
        <v>4</v>
      </c>
      <c r="B16" s="182" t="s">
        <v>65</v>
      </c>
      <c r="C16" s="14"/>
      <c r="D16" s="14"/>
      <c r="E16" s="17">
        <v>2017</v>
      </c>
      <c r="F16" s="17" t="s">
        <v>66</v>
      </c>
      <c r="G16" s="210">
        <v>4964</v>
      </c>
      <c r="H16" s="119">
        <v>4470</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118">
        <v>1200</v>
      </c>
      <c r="AQ16" s="118">
        <v>57</v>
      </c>
      <c r="AR16" s="118">
        <f>AQ16</f>
        <v>57</v>
      </c>
      <c r="AS16" s="117">
        <f t="shared" si="6"/>
        <v>1200</v>
      </c>
      <c r="AT16" s="117">
        <f t="shared" si="7"/>
        <v>1200</v>
      </c>
      <c r="AU16" s="117">
        <f>G16</f>
        <v>4964</v>
      </c>
      <c r="AV16" s="118">
        <f>H16</f>
        <v>4470</v>
      </c>
      <c r="AW16" s="118">
        <f t="shared" si="12"/>
        <v>1200</v>
      </c>
      <c r="AX16" s="118">
        <f>AV16-AI16-AP16-35</f>
        <v>3235</v>
      </c>
      <c r="AY16" s="118">
        <f>AZ16</f>
        <v>2100</v>
      </c>
      <c r="AZ16" s="118">
        <v>2100</v>
      </c>
      <c r="BA16" s="118">
        <f>(H16*70%)-AS16</f>
        <v>1929</v>
      </c>
      <c r="BB16" s="118">
        <f t="shared" si="13"/>
        <v>1135</v>
      </c>
      <c r="BC16" s="118">
        <v>573</v>
      </c>
      <c r="BD16" s="117">
        <f t="shared" si="8"/>
        <v>562</v>
      </c>
      <c r="BE16" s="118">
        <v>1846</v>
      </c>
      <c r="BF16" s="118">
        <f t="shared" si="14"/>
        <v>1846</v>
      </c>
      <c r="BG16" s="117">
        <v>4391</v>
      </c>
      <c r="BH16" s="117">
        <f>BG16</f>
        <v>4391</v>
      </c>
      <c r="BI16" s="117">
        <f t="shared" si="15"/>
        <v>4964</v>
      </c>
      <c r="BJ16" s="117">
        <f t="shared" si="15"/>
        <v>4470</v>
      </c>
      <c r="BK16" s="117">
        <f t="shared" si="16"/>
        <v>4470</v>
      </c>
      <c r="BL16" s="117">
        <f t="shared" si="17"/>
        <v>4391</v>
      </c>
      <c r="BM16" s="117">
        <f t="shared" si="4"/>
        <v>2100</v>
      </c>
      <c r="BN16" s="117">
        <f t="shared" si="9"/>
        <v>79</v>
      </c>
      <c r="BO16" s="118"/>
      <c r="BP16" s="118">
        <f t="shared" si="10"/>
        <v>79</v>
      </c>
      <c r="BQ16" s="117">
        <v>79</v>
      </c>
      <c r="BR16" s="117">
        <f>BN16</f>
        <v>79</v>
      </c>
      <c r="BS16" s="108" t="s">
        <v>64</v>
      </c>
      <c r="BT16" s="163"/>
    </row>
    <row r="17" spans="1:72" s="16" customFormat="1" ht="30" x14ac:dyDescent="0.2">
      <c r="A17" s="17">
        <f t="shared" si="11"/>
        <v>5</v>
      </c>
      <c r="B17" s="182" t="s">
        <v>67</v>
      </c>
      <c r="C17" s="95"/>
      <c r="D17" s="95"/>
      <c r="E17" s="96">
        <v>2013</v>
      </c>
      <c r="F17" s="17" t="s">
        <v>68</v>
      </c>
      <c r="G17" s="117">
        <v>11257</v>
      </c>
      <c r="H17" s="117">
        <v>11257</v>
      </c>
      <c r="I17" s="118"/>
      <c r="J17" s="118"/>
      <c r="K17" s="118"/>
      <c r="L17" s="119">
        <v>4500</v>
      </c>
      <c r="M17" s="117">
        <f>L17</f>
        <v>4500</v>
      </c>
      <c r="N17" s="119">
        <v>2800</v>
      </c>
      <c r="O17" s="119">
        <v>2800</v>
      </c>
      <c r="P17" s="119">
        <v>2800</v>
      </c>
      <c r="Q17" s="119">
        <v>2800</v>
      </c>
      <c r="R17" s="119">
        <v>2800</v>
      </c>
      <c r="S17" s="119">
        <v>2800</v>
      </c>
      <c r="T17" s="120">
        <v>7499</v>
      </c>
      <c r="U17" s="119">
        <v>7300</v>
      </c>
      <c r="V17" s="117">
        <f>L17+N17</f>
        <v>7300</v>
      </c>
      <c r="W17" s="117">
        <f>M17+O17</f>
        <v>7300</v>
      </c>
      <c r="X17" s="119">
        <v>3281</v>
      </c>
      <c r="Y17" s="119">
        <v>3281</v>
      </c>
      <c r="Z17" s="119"/>
      <c r="AA17" s="119"/>
      <c r="AB17" s="117">
        <v>700</v>
      </c>
      <c r="AC17" s="117">
        <f t="shared" ref="AC17:AC22" si="18">AB17</f>
        <v>700</v>
      </c>
      <c r="AD17" s="117"/>
      <c r="AE17" s="118"/>
      <c r="AF17" s="118">
        <f t="shared" ref="AF17:AF22" si="19">V17+AC17</f>
        <v>8000</v>
      </c>
      <c r="AG17" s="119">
        <v>1200</v>
      </c>
      <c r="AH17" s="117">
        <f t="shared" ref="AH17:AH23" si="20">AB17+AG17</f>
        <v>1900</v>
      </c>
      <c r="AI17" s="117">
        <f t="shared" ref="AI17:AI23" si="21">AH17</f>
        <v>1900</v>
      </c>
      <c r="AJ17" s="117"/>
      <c r="AK17" s="117"/>
      <c r="AL17" s="117">
        <f t="shared" ref="AL17:AL23" si="22">AM17</f>
        <v>700</v>
      </c>
      <c r="AM17" s="117">
        <v>700</v>
      </c>
      <c r="AN17" s="117">
        <f t="shared" ref="AN17:AO23" si="23">V17+AH17</f>
        <v>9200</v>
      </c>
      <c r="AO17" s="117">
        <f t="shared" si="23"/>
        <v>9200</v>
      </c>
      <c r="AP17" s="119">
        <v>930</v>
      </c>
      <c r="AQ17" s="119">
        <v>570</v>
      </c>
      <c r="AR17" s="119">
        <v>570</v>
      </c>
      <c r="AS17" s="117">
        <f t="shared" si="6"/>
        <v>10130</v>
      </c>
      <c r="AT17" s="117">
        <f>AO17+AP17</f>
        <v>10130</v>
      </c>
      <c r="AU17" s="118">
        <v>3259</v>
      </c>
      <c r="AV17" s="118">
        <v>3259</v>
      </c>
      <c r="AW17" s="118">
        <f>AI17+AP17</f>
        <v>2830</v>
      </c>
      <c r="AX17" s="118">
        <f t="shared" ref="AX17:AX23" si="24">AV17-AI17-AP17</f>
        <v>429</v>
      </c>
      <c r="AY17" s="118">
        <v>0</v>
      </c>
      <c r="AZ17" s="118">
        <f>AX17</f>
        <v>429</v>
      </c>
      <c r="BA17" s="118"/>
      <c r="BB17" s="118">
        <f>AX17-AY17</f>
        <v>429</v>
      </c>
      <c r="BC17" s="118"/>
      <c r="BD17" s="117">
        <f>BB17-BC17</f>
        <v>429</v>
      </c>
      <c r="BE17" s="118">
        <f>AU17-BI17</f>
        <v>0</v>
      </c>
      <c r="BF17" s="118">
        <f>BE17</f>
        <v>0</v>
      </c>
      <c r="BG17" s="117">
        <f>AW17+AY17</f>
        <v>2830</v>
      </c>
      <c r="BH17" s="117">
        <f>AW17+AY17</f>
        <v>2830</v>
      </c>
      <c r="BI17" s="117">
        <f t="shared" si="15"/>
        <v>3259</v>
      </c>
      <c r="BJ17" s="117">
        <f t="shared" si="15"/>
        <v>3259</v>
      </c>
      <c r="BK17" s="117">
        <f t="shared" si="16"/>
        <v>2935</v>
      </c>
      <c r="BL17" s="117">
        <f t="shared" si="17"/>
        <v>2830</v>
      </c>
      <c r="BM17" s="117">
        <f t="shared" si="4"/>
        <v>0</v>
      </c>
      <c r="BN17" s="117">
        <f>BJ17-BL17</f>
        <v>429</v>
      </c>
      <c r="BO17" s="118">
        <v>-324</v>
      </c>
      <c r="BP17" s="118">
        <f>BN17+BO17</f>
        <v>105</v>
      </c>
      <c r="BQ17" s="117">
        <v>105</v>
      </c>
      <c r="BR17" s="117">
        <v>105</v>
      </c>
      <c r="BS17" s="108" t="s">
        <v>69</v>
      </c>
      <c r="BT17" s="109"/>
    </row>
    <row r="18" spans="1:72" s="19" customFormat="1" ht="30" x14ac:dyDescent="0.2">
      <c r="A18" s="17">
        <f t="shared" si="11"/>
        <v>6</v>
      </c>
      <c r="B18" s="183" t="s">
        <v>70</v>
      </c>
      <c r="C18" s="95"/>
      <c r="D18" s="95"/>
      <c r="E18" s="96">
        <v>2015</v>
      </c>
      <c r="F18" s="96" t="s">
        <v>71</v>
      </c>
      <c r="G18" s="119">
        <v>8383</v>
      </c>
      <c r="H18" s="119">
        <v>7800</v>
      </c>
      <c r="I18" s="119"/>
      <c r="J18" s="119"/>
      <c r="K18" s="119"/>
      <c r="L18" s="119"/>
      <c r="M18" s="117">
        <f>L18</f>
        <v>0</v>
      </c>
      <c r="N18" s="119">
        <v>2500</v>
      </c>
      <c r="O18" s="119">
        <v>2500</v>
      </c>
      <c r="P18" s="119">
        <v>2500</v>
      </c>
      <c r="Q18" s="119">
        <v>2500</v>
      </c>
      <c r="R18" s="119">
        <v>2500</v>
      </c>
      <c r="S18" s="119">
        <v>2500</v>
      </c>
      <c r="T18" s="119">
        <v>2500</v>
      </c>
      <c r="U18" s="119">
        <v>2500</v>
      </c>
      <c r="V18" s="117">
        <f>L18+N18</f>
        <v>2500</v>
      </c>
      <c r="W18" s="117">
        <f>M18+O18</f>
        <v>2500</v>
      </c>
      <c r="X18" s="119">
        <v>5380</v>
      </c>
      <c r="Y18" s="119">
        <v>5300</v>
      </c>
      <c r="Z18" s="119"/>
      <c r="AA18" s="119"/>
      <c r="AB18" s="117">
        <v>700</v>
      </c>
      <c r="AC18" s="117">
        <f t="shared" si="18"/>
        <v>700</v>
      </c>
      <c r="AD18" s="119"/>
      <c r="AE18" s="119"/>
      <c r="AF18" s="118">
        <f t="shared" si="19"/>
        <v>3200</v>
      </c>
      <c r="AG18" s="119">
        <v>1200</v>
      </c>
      <c r="AH18" s="117">
        <f t="shared" si="20"/>
        <v>1900</v>
      </c>
      <c r="AI18" s="117">
        <f t="shared" si="21"/>
        <v>1900</v>
      </c>
      <c r="AJ18" s="117"/>
      <c r="AK18" s="117"/>
      <c r="AL18" s="117">
        <f t="shared" si="22"/>
        <v>0</v>
      </c>
      <c r="AM18" s="117"/>
      <c r="AN18" s="117">
        <f t="shared" si="23"/>
        <v>4400</v>
      </c>
      <c r="AO18" s="117">
        <f t="shared" si="23"/>
        <v>4400</v>
      </c>
      <c r="AP18" s="119">
        <v>2500</v>
      </c>
      <c r="AQ18" s="119">
        <v>115</v>
      </c>
      <c r="AR18" s="118">
        <f>AQ18</f>
        <v>115</v>
      </c>
      <c r="AS18" s="117">
        <f t="shared" si="6"/>
        <v>6900</v>
      </c>
      <c r="AT18" s="117">
        <f>AO18+AP18</f>
        <v>6900</v>
      </c>
      <c r="AU18" s="118">
        <v>5460</v>
      </c>
      <c r="AV18" s="118">
        <f t="shared" ref="AV18:AV23" si="25">AU18</f>
        <v>5460</v>
      </c>
      <c r="AW18" s="118">
        <f>AI18+AP18</f>
        <v>4400</v>
      </c>
      <c r="AX18" s="118">
        <f t="shared" si="24"/>
        <v>1060</v>
      </c>
      <c r="AY18" s="118">
        <f>AZ18</f>
        <v>1000</v>
      </c>
      <c r="AZ18" s="121">
        <v>1000</v>
      </c>
      <c r="BA18" s="118">
        <f t="shared" ref="BA18:BA23" si="26">(H18*90%)-AS18</f>
        <v>120</v>
      </c>
      <c r="BB18" s="118">
        <f>AX18-AY18</f>
        <v>60</v>
      </c>
      <c r="BC18" s="118"/>
      <c r="BD18" s="117">
        <f>BB18-BC18</f>
        <v>60</v>
      </c>
      <c r="BE18" s="118">
        <f>AU18-BI18</f>
        <v>0</v>
      </c>
      <c r="BF18" s="118">
        <f>BE18</f>
        <v>0</v>
      </c>
      <c r="BG18" s="117">
        <f>AW18+AY18</f>
        <v>5400</v>
      </c>
      <c r="BH18" s="117">
        <f>AW18+AY18</f>
        <v>5400</v>
      </c>
      <c r="BI18" s="117">
        <f t="shared" si="15"/>
        <v>5460</v>
      </c>
      <c r="BJ18" s="117">
        <f t="shared" si="15"/>
        <v>5460</v>
      </c>
      <c r="BK18" s="117">
        <f t="shared" si="16"/>
        <v>5460</v>
      </c>
      <c r="BL18" s="117">
        <f t="shared" si="17"/>
        <v>5400</v>
      </c>
      <c r="BM18" s="117">
        <f t="shared" si="4"/>
        <v>1000</v>
      </c>
      <c r="BN18" s="117">
        <f>BJ18-BL18</f>
        <v>60</v>
      </c>
      <c r="BO18" s="118"/>
      <c r="BP18" s="118">
        <f>BN18+BO18</f>
        <v>60</v>
      </c>
      <c r="BQ18" s="117">
        <v>60</v>
      </c>
      <c r="BR18" s="117">
        <f>BN18</f>
        <v>60</v>
      </c>
      <c r="BS18" s="108" t="s">
        <v>69</v>
      </c>
      <c r="BT18" s="109"/>
    </row>
    <row r="19" spans="1:72" s="20" customFormat="1" ht="30" x14ac:dyDescent="0.2">
      <c r="A19" s="17">
        <f t="shared" si="11"/>
        <v>7</v>
      </c>
      <c r="B19" s="182" t="s">
        <v>72</v>
      </c>
      <c r="C19" s="8"/>
      <c r="D19" s="8"/>
      <c r="E19" s="17">
        <v>2016</v>
      </c>
      <c r="F19" s="17" t="s">
        <v>73</v>
      </c>
      <c r="G19" s="117">
        <v>2548</v>
      </c>
      <c r="H19" s="117">
        <v>2548</v>
      </c>
      <c r="I19" s="118"/>
      <c r="J19" s="118"/>
      <c r="K19" s="118"/>
      <c r="L19" s="117"/>
      <c r="M19" s="117"/>
      <c r="N19" s="117"/>
      <c r="O19" s="117"/>
      <c r="P19" s="118"/>
      <c r="Q19" s="118"/>
      <c r="R19" s="117"/>
      <c r="S19" s="117"/>
      <c r="T19" s="118"/>
      <c r="U19" s="117"/>
      <c r="V19" s="117"/>
      <c r="W19" s="117"/>
      <c r="X19" s="117">
        <f t="shared" ref="X19:Y22" si="27">G19</f>
        <v>2548</v>
      </c>
      <c r="Y19" s="121">
        <f t="shared" si="27"/>
        <v>2548</v>
      </c>
      <c r="Z19" s="118"/>
      <c r="AA19" s="118"/>
      <c r="AB19" s="117">
        <v>400</v>
      </c>
      <c r="AC19" s="117">
        <f t="shared" si="18"/>
        <v>400</v>
      </c>
      <c r="AD19" s="117"/>
      <c r="AE19" s="118"/>
      <c r="AF19" s="118">
        <f t="shared" si="19"/>
        <v>400</v>
      </c>
      <c r="AG19" s="117"/>
      <c r="AH19" s="117">
        <f t="shared" si="20"/>
        <v>400</v>
      </c>
      <c r="AI19" s="117">
        <f t="shared" si="21"/>
        <v>400</v>
      </c>
      <c r="AJ19" s="117"/>
      <c r="AK19" s="117"/>
      <c r="AL19" s="117">
        <f t="shared" si="22"/>
        <v>0</v>
      </c>
      <c r="AM19" s="117"/>
      <c r="AN19" s="117">
        <f t="shared" si="23"/>
        <v>400</v>
      </c>
      <c r="AO19" s="117">
        <f t="shared" si="23"/>
        <v>400</v>
      </c>
      <c r="AP19" s="121">
        <v>1400</v>
      </c>
      <c r="AQ19" s="121">
        <v>1336</v>
      </c>
      <c r="AR19" s="118">
        <v>1374</v>
      </c>
      <c r="AS19" s="117">
        <f t="shared" si="6"/>
        <v>1800</v>
      </c>
      <c r="AT19" s="117">
        <f t="shared" si="7"/>
        <v>1800</v>
      </c>
      <c r="AU19" s="118">
        <v>2548</v>
      </c>
      <c r="AV19" s="118">
        <f t="shared" si="25"/>
        <v>2548</v>
      </c>
      <c r="AW19" s="118">
        <f t="shared" si="12"/>
        <v>1800</v>
      </c>
      <c r="AX19" s="118">
        <f t="shared" si="24"/>
        <v>748</v>
      </c>
      <c r="AY19" s="118">
        <v>400</v>
      </c>
      <c r="AZ19" s="121">
        <v>600</v>
      </c>
      <c r="BA19" s="118">
        <f t="shared" si="26"/>
        <v>493.20000000000027</v>
      </c>
      <c r="BB19" s="118">
        <f t="shared" si="13"/>
        <v>348</v>
      </c>
      <c r="BC19" s="118"/>
      <c r="BD19" s="117">
        <f t="shared" si="8"/>
        <v>348</v>
      </c>
      <c r="BE19" s="118">
        <f>AU19-BI19</f>
        <v>0</v>
      </c>
      <c r="BF19" s="118">
        <f t="shared" si="14"/>
        <v>0</v>
      </c>
      <c r="BG19" s="117">
        <v>2400</v>
      </c>
      <c r="BH19" s="117">
        <v>2400</v>
      </c>
      <c r="BI19" s="117">
        <f t="shared" si="15"/>
        <v>2548</v>
      </c>
      <c r="BJ19" s="117">
        <f t="shared" si="15"/>
        <v>2548</v>
      </c>
      <c r="BK19" s="117">
        <f t="shared" si="16"/>
        <v>2548</v>
      </c>
      <c r="BL19" s="117">
        <f t="shared" si="17"/>
        <v>2400</v>
      </c>
      <c r="BM19" s="117">
        <f t="shared" si="4"/>
        <v>400</v>
      </c>
      <c r="BN19" s="117">
        <f t="shared" si="9"/>
        <v>148</v>
      </c>
      <c r="BO19" s="118"/>
      <c r="BP19" s="118">
        <f t="shared" si="10"/>
        <v>148</v>
      </c>
      <c r="BQ19" s="117">
        <v>148</v>
      </c>
      <c r="BR19" s="117">
        <v>148</v>
      </c>
      <c r="BS19" s="108" t="s">
        <v>69</v>
      </c>
      <c r="BT19" s="109"/>
    </row>
    <row r="20" spans="1:72" s="20" customFormat="1" ht="30" x14ac:dyDescent="0.2">
      <c r="A20" s="17">
        <f t="shared" si="11"/>
        <v>8</v>
      </c>
      <c r="B20" s="184" t="s">
        <v>74</v>
      </c>
      <c r="C20" s="8"/>
      <c r="D20" s="8"/>
      <c r="E20" s="17">
        <v>2016</v>
      </c>
      <c r="F20" s="17" t="s">
        <v>75</v>
      </c>
      <c r="G20" s="117">
        <v>1435</v>
      </c>
      <c r="H20" s="119">
        <v>1290</v>
      </c>
      <c r="I20" s="118"/>
      <c r="J20" s="118"/>
      <c r="K20" s="118"/>
      <c r="L20" s="117"/>
      <c r="M20" s="117"/>
      <c r="N20" s="117"/>
      <c r="O20" s="117"/>
      <c r="P20" s="118"/>
      <c r="Q20" s="118"/>
      <c r="R20" s="117"/>
      <c r="S20" s="117"/>
      <c r="T20" s="118"/>
      <c r="U20" s="117"/>
      <c r="V20" s="117"/>
      <c r="W20" s="117"/>
      <c r="X20" s="117">
        <f t="shared" si="27"/>
        <v>1435</v>
      </c>
      <c r="Y20" s="121">
        <f t="shared" si="27"/>
        <v>1290</v>
      </c>
      <c r="Z20" s="118"/>
      <c r="AA20" s="118"/>
      <c r="AB20" s="117">
        <v>300</v>
      </c>
      <c r="AC20" s="117">
        <f t="shared" si="18"/>
        <v>300</v>
      </c>
      <c r="AD20" s="117"/>
      <c r="AE20" s="118"/>
      <c r="AF20" s="118">
        <f t="shared" si="19"/>
        <v>300</v>
      </c>
      <c r="AG20" s="117"/>
      <c r="AH20" s="117">
        <f t="shared" si="20"/>
        <v>300</v>
      </c>
      <c r="AI20" s="117">
        <f t="shared" si="21"/>
        <v>300</v>
      </c>
      <c r="AJ20" s="117"/>
      <c r="AK20" s="117"/>
      <c r="AL20" s="117">
        <f t="shared" si="22"/>
        <v>202</v>
      </c>
      <c r="AM20" s="117">
        <v>202</v>
      </c>
      <c r="AN20" s="117">
        <f t="shared" si="23"/>
        <v>300</v>
      </c>
      <c r="AO20" s="117">
        <f t="shared" si="23"/>
        <v>300</v>
      </c>
      <c r="AP20" s="121">
        <v>800</v>
      </c>
      <c r="AQ20" s="121">
        <v>757</v>
      </c>
      <c r="AR20" s="118">
        <f>AQ20</f>
        <v>757</v>
      </c>
      <c r="AS20" s="117">
        <f t="shared" si="6"/>
        <v>1100</v>
      </c>
      <c r="AT20" s="117">
        <f t="shared" si="7"/>
        <v>1100</v>
      </c>
      <c r="AU20" s="118">
        <v>1290</v>
      </c>
      <c r="AV20" s="118">
        <f t="shared" si="25"/>
        <v>1290</v>
      </c>
      <c r="AW20" s="118">
        <f t="shared" si="12"/>
        <v>1100</v>
      </c>
      <c r="AX20" s="118">
        <f t="shared" si="24"/>
        <v>190</v>
      </c>
      <c r="AY20" s="118">
        <f t="shared" ref="AY20:AY26" si="28">AZ20</f>
        <v>37</v>
      </c>
      <c r="AZ20" s="121">
        <v>37</v>
      </c>
      <c r="BA20" s="118">
        <f t="shared" si="26"/>
        <v>61</v>
      </c>
      <c r="BB20" s="118">
        <f t="shared" si="13"/>
        <v>153</v>
      </c>
      <c r="BC20" s="118"/>
      <c r="BD20" s="117">
        <f t="shared" si="8"/>
        <v>153</v>
      </c>
      <c r="BE20" s="118">
        <f>AU20-BI20</f>
        <v>0</v>
      </c>
      <c r="BF20" s="118">
        <f t="shared" si="14"/>
        <v>0</v>
      </c>
      <c r="BG20" s="117">
        <f t="shared" ref="BG20:BG26" si="29">AW20+AY20</f>
        <v>1137</v>
      </c>
      <c r="BH20" s="117">
        <f>AW20+AY20</f>
        <v>1137</v>
      </c>
      <c r="BI20" s="117">
        <f t="shared" si="15"/>
        <v>1290</v>
      </c>
      <c r="BJ20" s="117">
        <f t="shared" si="15"/>
        <v>1290</v>
      </c>
      <c r="BK20" s="117">
        <f t="shared" si="16"/>
        <v>1290</v>
      </c>
      <c r="BL20" s="117">
        <f t="shared" si="17"/>
        <v>1137</v>
      </c>
      <c r="BM20" s="117">
        <f t="shared" si="4"/>
        <v>37</v>
      </c>
      <c r="BN20" s="117">
        <f t="shared" si="9"/>
        <v>153</v>
      </c>
      <c r="BO20" s="118"/>
      <c r="BP20" s="118">
        <f t="shared" si="10"/>
        <v>153</v>
      </c>
      <c r="BQ20" s="117">
        <v>153</v>
      </c>
      <c r="BR20" s="117">
        <f>BN20</f>
        <v>153</v>
      </c>
      <c r="BS20" s="108" t="s">
        <v>76</v>
      </c>
      <c r="BT20" s="161"/>
    </row>
    <row r="21" spans="1:72" s="20" customFormat="1" ht="30" x14ac:dyDescent="0.2">
      <c r="A21" s="17">
        <f t="shared" si="11"/>
        <v>9</v>
      </c>
      <c r="B21" s="182" t="s">
        <v>77</v>
      </c>
      <c r="C21" s="8"/>
      <c r="D21" s="8"/>
      <c r="E21" s="17">
        <v>2016</v>
      </c>
      <c r="F21" s="17" t="s">
        <v>78</v>
      </c>
      <c r="G21" s="117">
        <v>8109</v>
      </c>
      <c r="H21" s="119">
        <v>7300</v>
      </c>
      <c r="I21" s="118"/>
      <c r="J21" s="118"/>
      <c r="K21" s="118"/>
      <c r="L21" s="117"/>
      <c r="M21" s="117"/>
      <c r="N21" s="117"/>
      <c r="O21" s="117"/>
      <c r="P21" s="118"/>
      <c r="Q21" s="118"/>
      <c r="R21" s="117"/>
      <c r="S21" s="117"/>
      <c r="T21" s="118"/>
      <c r="U21" s="117"/>
      <c r="V21" s="117"/>
      <c r="W21" s="117"/>
      <c r="X21" s="117">
        <f t="shared" si="27"/>
        <v>8109</v>
      </c>
      <c r="Y21" s="121">
        <f t="shared" si="27"/>
        <v>7300</v>
      </c>
      <c r="Z21" s="118"/>
      <c r="AA21" s="118"/>
      <c r="AB21" s="117">
        <v>1400</v>
      </c>
      <c r="AC21" s="117">
        <f t="shared" si="18"/>
        <v>1400</v>
      </c>
      <c r="AD21" s="117"/>
      <c r="AE21" s="118"/>
      <c r="AF21" s="118">
        <f t="shared" si="19"/>
        <v>1400</v>
      </c>
      <c r="AG21" s="117"/>
      <c r="AH21" s="117">
        <f t="shared" si="20"/>
        <v>1400</v>
      </c>
      <c r="AI21" s="117">
        <f t="shared" si="21"/>
        <v>1400</v>
      </c>
      <c r="AJ21" s="117"/>
      <c r="AK21" s="117"/>
      <c r="AL21" s="117">
        <f t="shared" si="22"/>
        <v>0</v>
      </c>
      <c r="AM21" s="117"/>
      <c r="AN21" s="117">
        <f t="shared" si="23"/>
        <v>1400</v>
      </c>
      <c r="AO21" s="117">
        <f t="shared" si="23"/>
        <v>1400</v>
      </c>
      <c r="AP21" s="121">
        <v>4000</v>
      </c>
      <c r="AQ21" s="121">
        <v>3324</v>
      </c>
      <c r="AR21" s="118">
        <v>3331</v>
      </c>
      <c r="AS21" s="117">
        <f>AN21+AP21</f>
        <v>5400</v>
      </c>
      <c r="AT21" s="117">
        <f>AO21+AP21</f>
        <v>5400</v>
      </c>
      <c r="AU21" s="118">
        <v>7300</v>
      </c>
      <c r="AV21" s="118">
        <f t="shared" si="25"/>
        <v>7300</v>
      </c>
      <c r="AW21" s="118">
        <f>AI21+AP21</f>
        <v>5400</v>
      </c>
      <c r="AX21" s="118">
        <f t="shared" si="24"/>
        <v>1900</v>
      </c>
      <c r="AY21" s="118">
        <f>AZ21</f>
        <v>1500</v>
      </c>
      <c r="AZ21" s="121">
        <v>1500</v>
      </c>
      <c r="BA21" s="118">
        <f t="shared" si="26"/>
        <v>1170</v>
      </c>
      <c r="BB21" s="118">
        <f>AX21-AY21</f>
        <v>400</v>
      </c>
      <c r="BC21" s="118"/>
      <c r="BD21" s="117">
        <f>BB21-BC21</f>
        <v>400</v>
      </c>
      <c r="BE21" s="118">
        <f>AU21-BI21</f>
        <v>0</v>
      </c>
      <c r="BF21" s="118">
        <f>BE21</f>
        <v>0</v>
      </c>
      <c r="BG21" s="117">
        <f>AW21+AY21</f>
        <v>6900</v>
      </c>
      <c r="BH21" s="117">
        <f>BG21</f>
        <v>6900</v>
      </c>
      <c r="BI21" s="117">
        <f>AU21</f>
        <v>7300</v>
      </c>
      <c r="BJ21" s="117">
        <f>AV21</f>
        <v>7300</v>
      </c>
      <c r="BK21" s="117">
        <f t="shared" si="16"/>
        <v>7300</v>
      </c>
      <c r="BL21" s="117">
        <f>BH21</f>
        <v>6900</v>
      </c>
      <c r="BM21" s="117">
        <f t="shared" si="4"/>
        <v>1500</v>
      </c>
      <c r="BN21" s="117">
        <f>BJ21-BL21</f>
        <v>400</v>
      </c>
      <c r="BO21" s="118"/>
      <c r="BP21" s="118">
        <f>BN21+BO21</f>
        <v>400</v>
      </c>
      <c r="BQ21" s="117">
        <v>400</v>
      </c>
      <c r="BR21" s="117">
        <f>BN21</f>
        <v>400</v>
      </c>
      <c r="BS21" s="108" t="s">
        <v>76</v>
      </c>
      <c r="BT21" s="161"/>
    </row>
    <row r="22" spans="1:72" s="20" customFormat="1" ht="30" x14ac:dyDescent="0.2">
      <c r="A22" s="17">
        <f t="shared" si="11"/>
        <v>10</v>
      </c>
      <c r="B22" s="184" t="s">
        <v>79</v>
      </c>
      <c r="C22" s="8"/>
      <c r="D22" s="8"/>
      <c r="E22" s="17">
        <v>2016</v>
      </c>
      <c r="F22" s="23" t="s">
        <v>80</v>
      </c>
      <c r="G22" s="117">
        <v>4914</v>
      </c>
      <c r="H22" s="119">
        <v>4500</v>
      </c>
      <c r="I22" s="118"/>
      <c r="J22" s="118"/>
      <c r="K22" s="118"/>
      <c r="L22" s="117"/>
      <c r="M22" s="117"/>
      <c r="N22" s="117"/>
      <c r="O22" s="117"/>
      <c r="P22" s="118"/>
      <c r="Q22" s="118"/>
      <c r="R22" s="117"/>
      <c r="S22" s="117"/>
      <c r="T22" s="118"/>
      <c r="U22" s="117"/>
      <c r="V22" s="117"/>
      <c r="W22" s="117"/>
      <c r="X22" s="117">
        <f t="shared" si="27"/>
        <v>4914</v>
      </c>
      <c r="Y22" s="121">
        <f t="shared" si="27"/>
        <v>4500</v>
      </c>
      <c r="Z22" s="118"/>
      <c r="AA22" s="118"/>
      <c r="AB22" s="117">
        <v>550</v>
      </c>
      <c r="AC22" s="117">
        <f t="shared" si="18"/>
        <v>550</v>
      </c>
      <c r="AD22" s="117"/>
      <c r="AE22" s="118"/>
      <c r="AF22" s="118">
        <f t="shared" si="19"/>
        <v>550</v>
      </c>
      <c r="AG22" s="117"/>
      <c r="AH22" s="117">
        <f t="shared" si="20"/>
        <v>550</v>
      </c>
      <c r="AI22" s="117">
        <f t="shared" si="21"/>
        <v>550</v>
      </c>
      <c r="AJ22" s="117"/>
      <c r="AK22" s="117"/>
      <c r="AL22" s="117">
        <f t="shared" si="22"/>
        <v>0</v>
      </c>
      <c r="AM22" s="117"/>
      <c r="AN22" s="117">
        <f t="shared" si="23"/>
        <v>550</v>
      </c>
      <c r="AO22" s="117">
        <f t="shared" si="23"/>
        <v>550</v>
      </c>
      <c r="AP22" s="121">
        <v>2600</v>
      </c>
      <c r="AQ22" s="121">
        <v>2600</v>
      </c>
      <c r="AR22" s="118">
        <f t="shared" ref="AR22:AR35" si="30">AQ22</f>
        <v>2600</v>
      </c>
      <c r="AS22" s="117">
        <f t="shared" si="6"/>
        <v>3150</v>
      </c>
      <c r="AT22" s="117">
        <f t="shared" si="7"/>
        <v>3150</v>
      </c>
      <c r="AU22" s="118">
        <v>4500</v>
      </c>
      <c r="AV22" s="118">
        <f t="shared" si="25"/>
        <v>4500</v>
      </c>
      <c r="AW22" s="118">
        <f t="shared" si="12"/>
        <v>3150</v>
      </c>
      <c r="AX22" s="118">
        <f t="shared" si="24"/>
        <v>1350</v>
      </c>
      <c r="AY22" s="118">
        <f t="shared" si="28"/>
        <v>1000</v>
      </c>
      <c r="AZ22" s="121">
        <v>1000</v>
      </c>
      <c r="BA22" s="118">
        <f t="shared" si="26"/>
        <v>900</v>
      </c>
      <c r="BB22" s="118">
        <f t="shared" si="13"/>
        <v>350</v>
      </c>
      <c r="BC22" s="118"/>
      <c r="BD22" s="117">
        <f t="shared" si="8"/>
        <v>350</v>
      </c>
      <c r="BE22" s="118">
        <v>1000</v>
      </c>
      <c r="BF22" s="118">
        <f t="shared" si="14"/>
        <v>1000</v>
      </c>
      <c r="BG22" s="117">
        <f t="shared" si="29"/>
        <v>4150</v>
      </c>
      <c r="BH22" s="117">
        <f t="shared" ref="BH22:BH38" si="31">BG22</f>
        <v>4150</v>
      </c>
      <c r="BI22" s="117">
        <f t="shared" si="15"/>
        <v>4500</v>
      </c>
      <c r="BJ22" s="117">
        <f t="shared" si="15"/>
        <v>4500</v>
      </c>
      <c r="BK22" s="117">
        <f t="shared" si="16"/>
        <v>4500</v>
      </c>
      <c r="BL22" s="117">
        <f t="shared" si="17"/>
        <v>4150</v>
      </c>
      <c r="BM22" s="117">
        <f t="shared" si="4"/>
        <v>1000</v>
      </c>
      <c r="BN22" s="117">
        <f t="shared" si="9"/>
        <v>350</v>
      </c>
      <c r="BO22" s="118"/>
      <c r="BP22" s="118">
        <f t="shared" si="10"/>
        <v>350</v>
      </c>
      <c r="BQ22" s="117">
        <v>350</v>
      </c>
      <c r="BR22" s="117">
        <f>BN22</f>
        <v>350</v>
      </c>
      <c r="BS22" s="108" t="s">
        <v>76</v>
      </c>
      <c r="BT22" s="161"/>
    </row>
    <row r="23" spans="1:72" s="19" customFormat="1" ht="30" x14ac:dyDescent="0.2">
      <c r="A23" s="17">
        <f t="shared" si="11"/>
        <v>11</v>
      </c>
      <c r="B23" s="182" t="s">
        <v>81</v>
      </c>
      <c r="C23" s="95"/>
      <c r="D23" s="95"/>
      <c r="E23" s="96">
        <v>2015</v>
      </c>
      <c r="F23" s="23" t="s">
        <v>82</v>
      </c>
      <c r="G23" s="117">
        <v>12696</v>
      </c>
      <c r="H23" s="117">
        <v>12696</v>
      </c>
      <c r="I23" s="119"/>
      <c r="J23" s="119"/>
      <c r="K23" s="119"/>
      <c r="L23" s="119"/>
      <c r="M23" s="117"/>
      <c r="N23" s="119"/>
      <c r="O23" s="119"/>
      <c r="P23" s="119"/>
      <c r="Q23" s="119"/>
      <c r="R23" s="119"/>
      <c r="S23" s="119"/>
      <c r="T23" s="119"/>
      <c r="U23" s="119"/>
      <c r="V23" s="117">
        <v>7696</v>
      </c>
      <c r="W23" s="117">
        <v>7696</v>
      </c>
      <c r="X23" s="119">
        <v>5000</v>
      </c>
      <c r="Y23" s="119">
        <v>5000</v>
      </c>
      <c r="Z23" s="119"/>
      <c r="AA23" s="119"/>
      <c r="AB23" s="117"/>
      <c r="AC23" s="117"/>
      <c r="AD23" s="119"/>
      <c r="AE23" s="119"/>
      <c r="AF23" s="118">
        <v>7696</v>
      </c>
      <c r="AG23" s="119">
        <v>750</v>
      </c>
      <c r="AH23" s="117">
        <f t="shared" si="20"/>
        <v>750</v>
      </c>
      <c r="AI23" s="117">
        <f t="shared" si="21"/>
        <v>750</v>
      </c>
      <c r="AJ23" s="117"/>
      <c r="AK23" s="117"/>
      <c r="AL23" s="117">
        <f t="shared" si="22"/>
        <v>0</v>
      </c>
      <c r="AM23" s="117"/>
      <c r="AN23" s="117">
        <f t="shared" si="23"/>
        <v>8446</v>
      </c>
      <c r="AO23" s="117">
        <f t="shared" si="23"/>
        <v>8446</v>
      </c>
      <c r="AP23" s="119">
        <v>3200</v>
      </c>
      <c r="AQ23" s="119">
        <v>1991</v>
      </c>
      <c r="AR23" s="118">
        <v>2005</v>
      </c>
      <c r="AS23" s="117">
        <f t="shared" si="6"/>
        <v>11646</v>
      </c>
      <c r="AT23" s="117">
        <f t="shared" si="7"/>
        <v>11646</v>
      </c>
      <c r="AU23" s="118">
        <f>X23</f>
        <v>5000</v>
      </c>
      <c r="AV23" s="118">
        <f t="shared" si="25"/>
        <v>5000</v>
      </c>
      <c r="AW23" s="118">
        <f t="shared" si="12"/>
        <v>3950</v>
      </c>
      <c r="AX23" s="118">
        <f t="shared" si="24"/>
        <v>1050</v>
      </c>
      <c r="AY23" s="118">
        <f t="shared" si="28"/>
        <v>800</v>
      </c>
      <c r="AZ23" s="121">
        <v>800</v>
      </c>
      <c r="BA23" s="118">
        <f t="shared" si="26"/>
        <v>-219.60000000000036</v>
      </c>
      <c r="BB23" s="118">
        <f t="shared" si="13"/>
        <v>250</v>
      </c>
      <c r="BC23" s="118"/>
      <c r="BD23" s="117">
        <f t="shared" si="8"/>
        <v>250</v>
      </c>
      <c r="BE23" s="118">
        <v>800</v>
      </c>
      <c r="BF23" s="118">
        <f t="shared" si="14"/>
        <v>800</v>
      </c>
      <c r="BG23" s="117">
        <f t="shared" si="29"/>
        <v>4750</v>
      </c>
      <c r="BH23" s="117">
        <f t="shared" si="31"/>
        <v>4750</v>
      </c>
      <c r="BI23" s="117">
        <f t="shared" si="15"/>
        <v>5000</v>
      </c>
      <c r="BJ23" s="117">
        <f t="shared" si="15"/>
        <v>5000</v>
      </c>
      <c r="BK23" s="117">
        <f t="shared" si="16"/>
        <v>5000</v>
      </c>
      <c r="BL23" s="117">
        <f t="shared" si="17"/>
        <v>4750</v>
      </c>
      <c r="BM23" s="117">
        <f t="shared" si="4"/>
        <v>800</v>
      </c>
      <c r="BN23" s="117">
        <f t="shared" si="9"/>
        <v>250</v>
      </c>
      <c r="BO23" s="118"/>
      <c r="BP23" s="118">
        <f t="shared" si="10"/>
        <v>250</v>
      </c>
      <c r="BQ23" s="117">
        <v>50</v>
      </c>
      <c r="BR23" s="117">
        <v>50</v>
      </c>
      <c r="BS23" s="108" t="s">
        <v>76</v>
      </c>
      <c r="BT23" s="109"/>
    </row>
    <row r="24" spans="1:72" s="18" customFormat="1" ht="30" x14ac:dyDescent="0.2">
      <c r="A24" s="17">
        <f t="shared" si="11"/>
        <v>12</v>
      </c>
      <c r="B24" s="182" t="s">
        <v>83</v>
      </c>
      <c r="C24" s="14"/>
      <c r="D24" s="14"/>
      <c r="E24" s="17">
        <v>2017</v>
      </c>
      <c r="F24" s="17" t="s">
        <v>84</v>
      </c>
      <c r="G24" s="117">
        <v>6999</v>
      </c>
      <c r="H24" s="119">
        <v>3000</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118">
        <v>900</v>
      </c>
      <c r="AQ24" s="118">
        <v>900</v>
      </c>
      <c r="AR24" s="118">
        <f>AQ24</f>
        <v>900</v>
      </c>
      <c r="AS24" s="117">
        <f t="shared" si="6"/>
        <v>900</v>
      </c>
      <c r="AT24" s="117">
        <f t="shared" si="7"/>
        <v>900</v>
      </c>
      <c r="AU24" s="117">
        <f>G24</f>
        <v>6999</v>
      </c>
      <c r="AV24" s="118">
        <f>H24</f>
        <v>3000</v>
      </c>
      <c r="AW24" s="118">
        <f t="shared" si="12"/>
        <v>900</v>
      </c>
      <c r="AX24" s="118">
        <f>AV24-AI24-AP24-20</f>
        <v>2080</v>
      </c>
      <c r="AY24" s="118">
        <f t="shared" si="28"/>
        <v>1400</v>
      </c>
      <c r="AZ24" s="118">
        <v>1400</v>
      </c>
      <c r="BA24" s="118">
        <f>(H24*70%)-AS24</f>
        <v>1200</v>
      </c>
      <c r="BB24" s="118">
        <f t="shared" si="13"/>
        <v>680</v>
      </c>
      <c r="BC24" s="118"/>
      <c r="BD24" s="117">
        <f t="shared" si="8"/>
        <v>680</v>
      </c>
      <c r="BE24" s="118">
        <v>1244</v>
      </c>
      <c r="BF24" s="118">
        <f t="shared" si="14"/>
        <v>1244</v>
      </c>
      <c r="BG24" s="117">
        <f t="shared" si="29"/>
        <v>2300</v>
      </c>
      <c r="BH24" s="117">
        <f t="shared" si="31"/>
        <v>2300</v>
      </c>
      <c r="BI24" s="117">
        <f t="shared" si="15"/>
        <v>6999</v>
      </c>
      <c r="BJ24" s="117">
        <f t="shared" si="15"/>
        <v>3000</v>
      </c>
      <c r="BK24" s="117">
        <f t="shared" si="16"/>
        <v>2980</v>
      </c>
      <c r="BL24" s="117">
        <f t="shared" si="17"/>
        <v>2300</v>
      </c>
      <c r="BM24" s="117">
        <f t="shared" si="4"/>
        <v>1400</v>
      </c>
      <c r="BN24" s="117">
        <f>BJ24-BL24-20</f>
        <v>680</v>
      </c>
      <c r="BO24" s="118"/>
      <c r="BP24" s="118">
        <f t="shared" si="10"/>
        <v>680</v>
      </c>
      <c r="BQ24" s="117">
        <v>80</v>
      </c>
      <c r="BR24" s="117">
        <v>80</v>
      </c>
      <c r="BS24" s="17" t="s">
        <v>76</v>
      </c>
      <c r="BT24" s="163"/>
    </row>
    <row r="25" spans="1:72" s="22" customFormat="1" ht="30" x14ac:dyDescent="0.2">
      <c r="A25" s="17">
        <f t="shared" si="11"/>
        <v>13</v>
      </c>
      <c r="B25" s="182" t="s">
        <v>85</v>
      </c>
      <c r="C25" s="14"/>
      <c r="D25" s="14"/>
      <c r="E25" s="21">
        <v>2017</v>
      </c>
      <c r="F25" s="23" t="s">
        <v>86</v>
      </c>
      <c r="G25" s="117">
        <v>3782</v>
      </c>
      <c r="H25" s="119">
        <v>2700</v>
      </c>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118"/>
      <c r="AQ25" s="118">
        <v>2000</v>
      </c>
      <c r="AR25" s="118"/>
      <c r="AS25" s="117">
        <v>1000</v>
      </c>
      <c r="AT25" s="117"/>
      <c r="AU25" s="117">
        <v>3793</v>
      </c>
      <c r="AV25" s="119">
        <v>2700</v>
      </c>
      <c r="AW25" s="118"/>
      <c r="AX25" s="118">
        <f>AV25</f>
        <v>2700</v>
      </c>
      <c r="AY25" s="118">
        <f t="shared" si="28"/>
        <v>2500</v>
      </c>
      <c r="AZ25" s="121">
        <v>2500</v>
      </c>
      <c r="BA25" s="118">
        <f>(H25*90%)-AS25</f>
        <v>1430</v>
      </c>
      <c r="BB25" s="118">
        <f t="shared" si="13"/>
        <v>200</v>
      </c>
      <c r="BC25" s="118"/>
      <c r="BD25" s="117">
        <f t="shared" si="8"/>
        <v>200</v>
      </c>
      <c r="BE25" s="118">
        <v>2236</v>
      </c>
      <c r="BF25" s="118">
        <f t="shared" si="14"/>
        <v>2236</v>
      </c>
      <c r="BG25" s="117">
        <f t="shared" si="29"/>
        <v>2500</v>
      </c>
      <c r="BH25" s="117">
        <f t="shared" si="31"/>
        <v>2500</v>
      </c>
      <c r="BI25" s="117">
        <f t="shared" si="15"/>
        <v>3793</v>
      </c>
      <c r="BJ25" s="117">
        <f t="shared" si="15"/>
        <v>2700</v>
      </c>
      <c r="BK25" s="117">
        <f t="shared" si="16"/>
        <v>2700</v>
      </c>
      <c r="BL25" s="117">
        <f t="shared" si="17"/>
        <v>2500</v>
      </c>
      <c r="BM25" s="117">
        <f t="shared" si="4"/>
        <v>2500</v>
      </c>
      <c r="BN25" s="117">
        <f t="shared" ref="BN25:BN42" si="32">BJ25-BL25</f>
        <v>200</v>
      </c>
      <c r="BO25" s="118"/>
      <c r="BP25" s="118">
        <f t="shared" si="10"/>
        <v>200</v>
      </c>
      <c r="BQ25" s="117"/>
      <c r="BR25" s="117">
        <f>BN25</f>
        <v>200</v>
      </c>
      <c r="BS25" s="17" t="s">
        <v>76</v>
      </c>
      <c r="BT25" s="163"/>
    </row>
    <row r="26" spans="1:72" s="18" customFormat="1" ht="30" x14ac:dyDescent="0.2">
      <c r="A26" s="17">
        <f t="shared" si="11"/>
        <v>14</v>
      </c>
      <c r="B26" s="182" t="s">
        <v>87</v>
      </c>
      <c r="C26" s="14"/>
      <c r="D26" s="14"/>
      <c r="E26" s="21">
        <v>2017</v>
      </c>
      <c r="F26" s="23" t="s">
        <v>88</v>
      </c>
      <c r="G26" s="117">
        <v>7152</v>
      </c>
      <c r="H26" s="119">
        <v>4700</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118"/>
      <c r="AQ26" s="118">
        <v>3000</v>
      </c>
      <c r="AR26" s="118"/>
      <c r="AS26" s="117">
        <v>1500</v>
      </c>
      <c r="AT26" s="117"/>
      <c r="AU26" s="117">
        <v>7159</v>
      </c>
      <c r="AV26" s="119">
        <v>4700</v>
      </c>
      <c r="AW26" s="118"/>
      <c r="AX26" s="118">
        <f>AV26</f>
        <v>4700</v>
      </c>
      <c r="AY26" s="118">
        <f t="shared" si="28"/>
        <v>4000</v>
      </c>
      <c r="AZ26" s="121">
        <v>4000</v>
      </c>
      <c r="BA26" s="118">
        <f>(H26*90%)-AS26</f>
        <v>2730</v>
      </c>
      <c r="BB26" s="118">
        <f t="shared" si="13"/>
        <v>700</v>
      </c>
      <c r="BC26" s="118"/>
      <c r="BD26" s="117">
        <f t="shared" si="8"/>
        <v>700</v>
      </c>
      <c r="BE26" s="118">
        <v>3557</v>
      </c>
      <c r="BF26" s="118">
        <f t="shared" si="14"/>
        <v>3557</v>
      </c>
      <c r="BG26" s="117">
        <f t="shared" si="29"/>
        <v>4000</v>
      </c>
      <c r="BH26" s="117">
        <f t="shared" si="31"/>
        <v>4000</v>
      </c>
      <c r="BI26" s="117">
        <f t="shared" si="15"/>
        <v>7159</v>
      </c>
      <c r="BJ26" s="117">
        <f t="shared" si="15"/>
        <v>4700</v>
      </c>
      <c r="BK26" s="117">
        <f t="shared" si="16"/>
        <v>4700</v>
      </c>
      <c r="BL26" s="117">
        <f t="shared" si="17"/>
        <v>4000</v>
      </c>
      <c r="BM26" s="117">
        <f t="shared" si="4"/>
        <v>4000</v>
      </c>
      <c r="BN26" s="117">
        <f t="shared" si="32"/>
        <v>700</v>
      </c>
      <c r="BO26" s="118"/>
      <c r="BP26" s="118">
        <f t="shared" si="10"/>
        <v>700</v>
      </c>
      <c r="BQ26" s="117"/>
      <c r="BR26" s="117">
        <f>BN26</f>
        <v>700</v>
      </c>
      <c r="BS26" s="17" t="s">
        <v>76</v>
      </c>
      <c r="BT26" s="163"/>
    </row>
    <row r="27" spans="1:72" s="20" customFormat="1" ht="30" x14ac:dyDescent="0.2">
      <c r="A27" s="17">
        <f t="shared" si="11"/>
        <v>15</v>
      </c>
      <c r="B27" s="182" t="s">
        <v>89</v>
      </c>
      <c r="C27" s="8"/>
      <c r="D27" s="8"/>
      <c r="E27" s="17">
        <v>2016</v>
      </c>
      <c r="F27" s="23" t="s">
        <v>90</v>
      </c>
      <c r="G27" s="117">
        <v>9273</v>
      </c>
      <c r="H27" s="119">
        <v>8700</v>
      </c>
      <c r="I27" s="118"/>
      <c r="J27" s="118"/>
      <c r="K27" s="118"/>
      <c r="L27" s="117"/>
      <c r="M27" s="117"/>
      <c r="N27" s="117"/>
      <c r="O27" s="117"/>
      <c r="P27" s="118"/>
      <c r="Q27" s="118"/>
      <c r="R27" s="117"/>
      <c r="S27" s="117"/>
      <c r="T27" s="118"/>
      <c r="U27" s="117"/>
      <c r="V27" s="117"/>
      <c r="W27" s="117"/>
      <c r="X27" s="117"/>
      <c r="Y27" s="121"/>
      <c r="Z27" s="118"/>
      <c r="AA27" s="118"/>
      <c r="AB27" s="117"/>
      <c r="AC27" s="117"/>
      <c r="AD27" s="117"/>
      <c r="AE27" s="118"/>
      <c r="AF27" s="118"/>
      <c r="AG27" s="117"/>
      <c r="AH27" s="117"/>
      <c r="AI27" s="117"/>
      <c r="AJ27" s="117"/>
      <c r="AK27" s="117"/>
      <c r="AL27" s="117"/>
      <c r="AM27" s="117"/>
      <c r="AN27" s="117">
        <v>900</v>
      </c>
      <c r="AO27" s="117">
        <v>900</v>
      </c>
      <c r="AP27" s="117">
        <v>2700</v>
      </c>
      <c r="AQ27" s="117">
        <v>2622</v>
      </c>
      <c r="AR27" s="118">
        <f>AQ27</f>
        <v>2622</v>
      </c>
      <c r="AS27" s="117">
        <f t="shared" ref="AS27:AS35" si="33">AN27+AP27</f>
        <v>3600</v>
      </c>
      <c r="AT27" s="117">
        <f t="shared" ref="AT27:AT35" si="34">AO27+AP27</f>
        <v>3600</v>
      </c>
      <c r="AU27" s="118">
        <v>7440</v>
      </c>
      <c r="AV27" s="118">
        <f>AU27</f>
        <v>7440</v>
      </c>
      <c r="AW27" s="118">
        <f>AI27+AP27</f>
        <v>2700</v>
      </c>
      <c r="AX27" s="118">
        <f>AV27-AI27-AP27</f>
        <v>4740</v>
      </c>
      <c r="AY27" s="118">
        <f>AZ27</f>
        <v>4300</v>
      </c>
      <c r="AZ27" s="121">
        <v>4300</v>
      </c>
      <c r="BA27" s="118">
        <f>(H27*90%)-AS27</f>
        <v>4230</v>
      </c>
      <c r="BB27" s="118">
        <f t="shared" si="13"/>
        <v>440</v>
      </c>
      <c r="BC27" s="118"/>
      <c r="BD27" s="117">
        <f t="shared" si="8"/>
        <v>440</v>
      </c>
      <c r="BE27" s="118">
        <v>4300</v>
      </c>
      <c r="BF27" s="118">
        <f t="shared" si="14"/>
        <v>4300</v>
      </c>
      <c r="BG27" s="117">
        <v>7101</v>
      </c>
      <c r="BH27" s="117">
        <f t="shared" si="31"/>
        <v>7101</v>
      </c>
      <c r="BI27" s="117">
        <f t="shared" si="15"/>
        <v>7440</v>
      </c>
      <c r="BJ27" s="117">
        <f t="shared" si="15"/>
        <v>7440</v>
      </c>
      <c r="BK27" s="117">
        <f t="shared" si="16"/>
        <v>8093</v>
      </c>
      <c r="BL27" s="117">
        <f t="shared" si="17"/>
        <v>7101</v>
      </c>
      <c r="BM27" s="117">
        <f t="shared" si="4"/>
        <v>4300</v>
      </c>
      <c r="BN27" s="117">
        <f t="shared" si="32"/>
        <v>339</v>
      </c>
      <c r="BO27" s="118"/>
      <c r="BP27" s="118">
        <v>992</v>
      </c>
      <c r="BQ27" s="117"/>
      <c r="BR27" s="117">
        <v>992</v>
      </c>
      <c r="BS27" s="108" t="s">
        <v>76</v>
      </c>
      <c r="BT27" s="161"/>
    </row>
    <row r="28" spans="1:72" s="18" customFormat="1" ht="30" x14ac:dyDescent="0.2">
      <c r="A28" s="17">
        <f t="shared" si="11"/>
        <v>16</v>
      </c>
      <c r="B28" s="182" t="s">
        <v>91</v>
      </c>
      <c r="C28" s="14"/>
      <c r="D28" s="14"/>
      <c r="E28" s="17">
        <v>2017</v>
      </c>
      <c r="F28" s="23" t="s">
        <v>92</v>
      </c>
      <c r="G28" s="117">
        <v>3187</v>
      </c>
      <c r="H28" s="117">
        <v>2870</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118">
        <v>1000</v>
      </c>
      <c r="AQ28" s="118">
        <v>98</v>
      </c>
      <c r="AR28" s="118">
        <v>984</v>
      </c>
      <c r="AS28" s="117">
        <f t="shared" si="33"/>
        <v>1000</v>
      </c>
      <c r="AT28" s="117">
        <f t="shared" si="34"/>
        <v>1000</v>
      </c>
      <c r="AU28" s="117">
        <f>G28</f>
        <v>3187</v>
      </c>
      <c r="AV28" s="118">
        <f>H28</f>
        <v>2870</v>
      </c>
      <c r="AW28" s="118">
        <f>AI28+AP28+28</f>
        <v>1028</v>
      </c>
      <c r="AX28" s="118">
        <f>AV28-AI28-AP28-28</f>
        <v>1842</v>
      </c>
      <c r="AY28" s="118">
        <f>AZ28</f>
        <v>1200</v>
      </c>
      <c r="AZ28" s="118">
        <v>1200</v>
      </c>
      <c r="BA28" s="118">
        <f>(H28*70%)-AS28</f>
        <v>1008.9999999999998</v>
      </c>
      <c r="BB28" s="118">
        <f t="shared" si="13"/>
        <v>642</v>
      </c>
      <c r="BC28" s="118"/>
      <c r="BD28" s="117">
        <f t="shared" si="8"/>
        <v>642</v>
      </c>
      <c r="BE28" s="118">
        <v>1200</v>
      </c>
      <c r="BF28" s="118">
        <f t="shared" si="14"/>
        <v>1200</v>
      </c>
      <c r="BG28" s="117">
        <f>AW28+AY28</f>
        <v>2228</v>
      </c>
      <c r="BH28" s="117">
        <f t="shared" si="31"/>
        <v>2228</v>
      </c>
      <c r="BI28" s="117">
        <f t="shared" si="15"/>
        <v>3187</v>
      </c>
      <c r="BJ28" s="117">
        <f t="shared" si="15"/>
        <v>2870</v>
      </c>
      <c r="BK28" s="117">
        <f t="shared" si="16"/>
        <v>2870</v>
      </c>
      <c r="BL28" s="117">
        <f t="shared" si="17"/>
        <v>2228</v>
      </c>
      <c r="BM28" s="117">
        <f t="shared" si="4"/>
        <v>1200</v>
      </c>
      <c r="BN28" s="117">
        <f t="shared" si="32"/>
        <v>642</v>
      </c>
      <c r="BO28" s="118"/>
      <c r="BP28" s="118">
        <f t="shared" si="10"/>
        <v>642</v>
      </c>
      <c r="BQ28" s="117">
        <v>390</v>
      </c>
      <c r="BR28" s="117">
        <v>390</v>
      </c>
      <c r="BS28" s="108" t="s">
        <v>93</v>
      </c>
      <c r="BT28" s="163"/>
    </row>
    <row r="29" spans="1:72" s="18" customFormat="1" ht="30" x14ac:dyDescent="0.2">
      <c r="A29" s="17">
        <f t="shared" si="11"/>
        <v>17</v>
      </c>
      <c r="B29" s="182" t="s">
        <v>94</v>
      </c>
      <c r="C29" s="14"/>
      <c r="D29" s="14"/>
      <c r="E29" s="17">
        <v>2017</v>
      </c>
      <c r="F29" s="17" t="s">
        <v>95</v>
      </c>
      <c r="G29" s="117">
        <v>3270</v>
      </c>
      <c r="H29" s="117">
        <v>2945</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118">
        <v>850</v>
      </c>
      <c r="AQ29" s="118">
        <v>109</v>
      </c>
      <c r="AR29" s="118">
        <v>841</v>
      </c>
      <c r="AS29" s="117">
        <f t="shared" si="33"/>
        <v>850</v>
      </c>
      <c r="AT29" s="117">
        <f t="shared" si="34"/>
        <v>850</v>
      </c>
      <c r="AU29" s="117">
        <f>G29</f>
        <v>3270</v>
      </c>
      <c r="AV29" s="118">
        <f>H29</f>
        <v>2945</v>
      </c>
      <c r="AW29" s="118">
        <f>AI29+AP29+25</f>
        <v>875</v>
      </c>
      <c r="AX29" s="118">
        <f>AV29-AI29-AP29-25</f>
        <v>2070</v>
      </c>
      <c r="AY29" s="118">
        <f>AZ29</f>
        <v>1500</v>
      </c>
      <c r="AZ29" s="118">
        <v>1500</v>
      </c>
      <c r="BA29" s="118">
        <f>(H29*70%)-AS29</f>
        <v>1211.5</v>
      </c>
      <c r="BB29" s="118">
        <f t="shared" si="13"/>
        <v>570</v>
      </c>
      <c r="BC29" s="118"/>
      <c r="BD29" s="117">
        <f t="shared" si="8"/>
        <v>570</v>
      </c>
      <c r="BE29" s="118">
        <v>1500</v>
      </c>
      <c r="BF29" s="118">
        <f t="shared" si="14"/>
        <v>1500</v>
      </c>
      <c r="BG29" s="117">
        <f>AW29+AY29</f>
        <v>2375</v>
      </c>
      <c r="BH29" s="117">
        <f t="shared" si="31"/>
        <v>2375</v>
      </c>
      <c r="BI29" s="117">
        <f t="shared" si="15"/>
        <v>3270</v>
      </c>
      <c r="BJ29" s="117">
        <f t="shared" si="15"/>
        <v>2945</v>
      </c>
      <c r="BK29" s="117">
        <f t="shared" si="16"/>
        <v>2945</v>
      </c>
      <c r="BL29" s="117">
        <f t="shared" si="17"/>
        <v>2375</v>
      </c>
      <c r="BM29" s="117">
        <f t="shared" si="4"/>
        <v>1500</v>
      </c>
      <c r="BN29" s="117">
        <f t="shared" si="32"/>
        <v>570</v>
      </c>
      <c r="BO29" s="118"/>
      <c r="BP29" s="118">
        <f t="shared" si="10"/>
        <v>570</v>
      </c>
      <c r="BQ29" s="117">
        <v>570</v>
      </c>
      <c r="BR29" s="117">
        <f>BN29</f>
        <v>570</v>
      </c>
      <c r="BS29" s="108" t="s">
        <v>93</v>
      </c>
      <c r="BT29" s="163"/>
    </row>
    <row r="30" spans="1:72" s="20" customFormat="1" ht="30" x14ac:dyDescent="0.2">
      <c r="A30" s="17">
        <f t="shared" si="11"/>
        <v>18</v>
      </c>
      <c r="B30" s="182" t="s">
        <v>96</v>
      </c>
      <c r="C30" s="8"/>
      <c r="D30" s="8"/>
      <c r="E30" s="17">
        <v>2016</v>
      </c>
      <c r="F30" s="17" t="s">
        <v>97</v>
      </c>
      <c r="G30" s="117">
        <v>4926</v>
      </c>
      <c r="H30" s="117">
        <v>4435</v>
      </c>
      <c r="I30" s="118"/>
      <c r="J30" s="118"/>
      <c r="K30" s="118"/>
      <c r="L30" s="117"/>
      <c r="M30" s="117"/>
      <c r="N30" s="117"/>
      <c r="O30" s="117"/>
      <c r="P30" s="118"/>
      <c r="Q30" s="118"/>
      <c r="R30" s="117"/>
      <c r="S30" s="117"/>
      <c r="T30" s="118"/>
      <c r="U30" s="117"/>
      <c r="V30" s="117"/>
      <c r="W30" s="117"/>
      <c r="X30" s="117">
        <f t="shared" ref="X30:Y35" si="35">G30</f>
        <v>4926</v>
      </c>
      <c r="Y30" s="121">
        <f t="shared" si="35"/>
        <v>4435</v>
      </c>
      <c r="Z30" s="118"/>
      <c r="AA30" s="118"/>
      <c r="AB30" s="117">
        <v>700</v>
      </c>
      <c r="AC30" s="117">
        <f t="shared" ref="AC30:AC35" si="36">AB30</f>
        <v>700</v>
      </c>
      <c r="AD30" s="117"/>
      <c r="AE30" s="118"/>
      <c r="AF30" s="118">
        <f t="shared" ref="AF30:AF35" si="37">V30+AC30</f>
        <v>700</v>
      </c>
      <c r="AG30" s="117"/>
      <c r="AH30" s="117">
        <f t="shared" ref="AH30:AH35" si="38">AB30+AG30</f>
        <v>700</v>
      </c>
      <c r="AI30" s="117">
        <f t="shared" ref="AI30:AI35" si="39">AH30</f>
        <v>700</v>
      </c>
      <c r="AJ30" s="117"/>
      <c r="AK30" s="117"/>
      <c r="AL30" s="117">
        <f t="shared" ref="AL30:AL35" si="40">AM30</f>
        <v>500</v>
      </c>
      <c r="AM30" s="117">
        <v>500</v>
      </c>
      <c r="AN30" s="117">
        <f t="shared" ref="AN30:AO35" si="41">V30+AH30</f>
        <v>700</v>
      </c>
      <c r="AO30" s="117">
        <f t="shared" si="41"/>
        <v>700</v>
      </c>
      <c r="AP30" s="121">
        <v>2400</v>
      </c>
      <c r="AQ30" s="121">
        <v>2400</v>
      </c>
      <c r="AR30" s="118">
        <f t="shared" si="30"/>
        <v>2400</v>
      </c>
      <c r="AS30" s="117">
        <f t="shared" si="33"/>
        <v>3100</v>
      </c>
      <c r="AT30" s="117">
        <f t="shared" si="34"/>
        <v>3100</v>
      </c>
      <c r="AU30" s="118">
        <v>4435</v>
      </c>
      <c r="AV30" s="118">
        <f t="shared" ref="AV30:AV35" si="42">AU30</f>
        <v>4435</v>
      </c>
      <c r="AW30" s="118">
        <f t="shared" ref="AW30:AW35" si="43">AI30+AP30</f>
        <v>3100</v>
      </c>
      <c r="AX30" s="118">
        <f t="shared" ref="AX30:AX35" si="44">AV30-AI30-AP30</f>
        <v>1335</v>
      </c>
      <c r="AY30" s="118">
        <f>AZ30</f>
        <v>1100</v>
      </c>
      <c r="AZ30" s="121">
        <v>1100</v>
      </c>
      <c r="BA30" s="118">
        <f t="shared" ref="BA30:BA35" si="45">(H30*90%)-AS30</f>
        <v>891.5</v>
      </c>
      <c r="BB30" s="118">
        <f t="shared" si="13"/>
        <v>235</v>
      </c>
      <c r="BC30" s="118"/>
      <c r="BD30" s="117">
        <f t="shared" si="8"/>
        <v>235</v>
      </c>
      <c r="BE30" s="118">
        <v>1100</v>
      </c>
      <c r="BF30" s="118">
        <f t="shared" si="14"/>
        <v>1100</v>
      </c>
      <c r="BG30" s="117">
        <f>AW30+AY30</f>
        <v>4200</v>
      </c>
      <c r="BH30" s="117">
        <f t="shared" si="31"/>
        <v>4200</v>
      </c>
      <c r="BI30" s="117">
        <f t="shared" si="15"/>
        <v>4435</v>
      </c>
      <c r="BJ30" s="117">
        <f t="shared" si="15"/>
        <v>4435</v>
      </c>
      <c r="BK30" s="117">
        <f t="shared" si="16"/>
        <v>4435</v>
      </c>
      <c r="BL30" s="117">
        <f t="shared" si="17"/>
        <v>4200</v>
      </c>
      <c r="BM30" s="117">
        <f t="shared" si="4"/>
        <v>1100</v>
      </c>
      <c r="BN30" s="117">
        <f t="shared" si="32"/>
        <v>235</v>
      </c>
      <c r="BO30" s="118"/>
      <c r="BP30" s="118">
        <f t="shared" si="10"/>
        <v>235</v>
      </c>
      <c r="BQ30" s="117">
        <v>235</v>
      </c>
      <c r="BR30" s="117">
        <f>BN30</f>
        <v>235</v>
      </c>
      <c r="BS30" s="108" t="s">
        <v>98</v>
      </c>
      <c r="BT30" s="109"/>
    </row>
    <row r="31" spans="1:72" s="20" customFormat="1" ht="30" x14ac:dyDescent="0.2">
      <c r="A31" s="17">
        <f t="shared" si="11"/>
        <v>19</v>
      </c>
      <c r="B31" s="182" t="s">
        <v>99</v>
      </c>
      <c r="C31" s="8"/>
      <c r="D31" s="8"/>
      <c r="E31" s="17">
        <v>2016</v>
      </c>
      <c r="F31" s="17" t="s">
        <v>100</v>
      </c>
      <c r="G31" s="117">
        <v>5720</v>
      </c>
      <c r="H31" s="117">
        <f>AU31</f>
        <v>5150</v>
      </c>
      <c r="I31" s="118"/>
      <c r="J31" s="118"/>
      <c r="K31" s="118"/>
      <c r="L31" s="117"/>
      <c r="M31" s="117"/>
      <c r="N31" s="117"/>
      <c r="O31" s="117"/>
      <c r="P31" s="118"/>
      <c r="Q31" s="118"/>
      <c r="R31" s="117"/>
      <c r="S31" s="117"/>
      <c r="T31" s="118"/>
      <c r="U31" s="117"/>
      <c r="V31" s="117"/>
      <c r="W31" s="117"/>
      <c r="X31" s="117">
        <f t="shared" si="35"/>
        <v>5720</v>
      </c>
      <c r="Y31" s="121">
        <f t="shared" si="35"/>
        <v>5150</v>
      </c>
      <c r="Z31" s="118"/>
      <c r="AA31" s="118"/>
      <c r="AB31" s="117">
        <v>1000</v>
      </c>
      <c r="AC31" s="117">
        <f t="shared" si="36"/>
        <v>1000</v>
      </c>
      <c r="AD31" s="117"/>
      <c r="AE31" s="118"/>
      <c r="AF31" s="118">
        <f t="shared" si="37"/>
        <v>1000</v>
      </c>
      <c r="AG31" s="117"/>
      <c r="AH31" s="117">
        <f t="shared" si="38"/>
        <v>1000</v>
      </c>
      <c r="AI31" s="117">
        <f t="shared" si="39"/>
        <v>1000</v>
      </c>
      <c r="AJ31" s="117"/>
      <c r="AK31" s="117"/>
      <c r="AL31" s="117">
        <f t="shared" si="40"/>
        <v>838</v>
      </c>
      <c r="AM31" s="117">
        <v>838</v>
      </c>
      <c r="AN31" s="117">
        <f t="shared" si="41"/>
        <v>1000</v>
      </c>
      <c r="AO31" s="117">
        <f t="shared" si="41"/>
        <v>1000</v>
      </c>
      <c r="AP31" s="121">
        <v>2150</v>
      </c>
      <c r="AQ31" s="121">
        <v>2150</v>
      </c>
      <c r="AR31" s="118">
        <f t="shared" si="30"/>
        <v>2150</v>
      </c>
      <c r="AS31" s="117">
        <f t="shared" si="33"/>
        <v>3150</v>
      </c>
      <c r="AT31" s="117">
        <f t="shared" si="34"/>
        <v>3150</v>
      </c>
      <c r="AU31" s="118">
        <v>5150</v>
      </c>
      <c r="AV31" s="118">
        <f t="shared" si="42"/>
        <v>5150</v>
      </c>
      <c r="AW31" s="118">
        <f t="shared" si="43"/>
        <v>3150</v>
      </c>
      <c r="AX31" s="118">
        <f t="shared" si="44"/>
        <v>2000</v>
      </c>
      <c r="AY31" s="118">
        <v>1300</v>
      </c>
      <c r="AZ31" s="121">
        <v>1300</v>
      </c>
      <c r="BA31" s="118">
        <f t="shared" si="45"/>
        <v>1485</v>
      </c>
      <c r="BB31" s="118">
        <f t="shared" si="13"/>
        <v>700</v>
      </c>
      <c r="BC31" s="118">
        <v>194</v>
      </c>
      <c r="BD31" s="117">
        <f t="shared" si="8"/>
        <v>506</v>
      </c>
      <c r="BE31" s="118">
        <v>1300</v>
      </c>
      <c r="BF31" s="118">
        <f t="shared" si="14"/>
        <v>1300</v>
      </c>
      <c r="BG31" s="117">
        <f>AW31+AY31+510</f>
        <v>4960</v>
      </c>
      <c r="BH31" s="117">
        <f t="shared" si="31"/>
        <v>4960</v>
      </c>
      <c r="BI31" s="117">
        <f t="shared" ref="BI31:BJ35" si="46">AU31</f>
        <v>5150</v>
      </c>
      <c r="BJ31" s="117">
        <f t="shared" si="46"/>
        <v>5150</v>
      </c>
      <c r="BK31" s="117">
        <f t="shared" si="16"/>
        <v>5150</v>
      </c>
      <c r="BL31" s="117">
        <f t="shared" si="17"/>
        <v>4960</v>
      </c>
      <c r="BM31" s="117">
        <f t="shared" si="4"/>
        <v>1300</v>
      </c>
      <c r="BN31" s="117">
        <f t="shared" si="32"/>
        <v>190</v>
      </c>
      <c r="BO31" s="118"/>
      <c r="BP31" s="118">
        <f t="shared" si="10"/>
        <v>190</v>
      </c>
      <c r="BQ31" s="117">
        <v>190</v>
      </c>
      <c r="BR31" s="117">
        <f>BN31</f>
        <v>190</v>
      </c>
      <c r="BS31" s="108" t="s">
        <v>101</v>
      </c>
      <c r="BT31" s="109"/>
    </row>
    <row r="32" spans="1:72" s="20" customFormat="1" ht="30" x14ac:dyDescent="0.2">
      <c r="A32" s="17">
        <f t="shared" si="11"/>
        <v>20</v>
      </c>
      <c r="B32" s="182" t="s">
        <v>102</v>
      </c>
      <c r="C32" s="8"/>
      <c r="D32" s="8"/>
      <c r="E32" s="17">
        <v>2016</v>
      </c>
      <c r="F32" s="17" t="s">
        <v>103</v>
      </c>
      <c r="G32" s="117">
        <v>8879</v>
      </c>
      <c r="H32" s="117">
        <f>AU32</f>
        <v>7990</v>
      </c>
      <c r="I32" s="118"/>
      <c r="J32" s="118"/>
      <c r="K32" s="118"/>
      <c r="L32" s="117"/>
      <c r="M32" s="117"/>
      <c r="N32" s="117"/>
      <c r="O32" s="117"/>
      <c r="P32" s="118"/>
      <c r="Q32" s="118"/>
      <c r="R32" s="117"/>
      <c r="S32" s="117"/>
      <c r="T32" s="118"/>
      <c r="U32" s="117"/>
      <c r="V32" s="117"/>
      <c r="W32" s="117"/>
      <c r="X32" s="117">
        <f t="shared" si="35"/>
        <v>8879</v>
      </c>
      <c r="Y32" s="121">
        <f t="shared" si="35"/>
        <v>7990</v>
      </c>
      <c r="Z32" s="118"/>
      <c r="AA32" s="118"/>
      <c r="AB32" s="117">
        <v>1600</v>
      </c>
      <c r="AC32" s="117">
        <f t="shared" si="36"/>
        <v>1600</v>
      </c>
      <c r="AD32" s="117"/>
      <c r="AE32" s="118"/>
      <c r="AF32" s="118">
        <f t="shared" si="37"/>
        <v>1600</v>
      </c>
      <c r="AG32" s="117"/>
      <c r="AH32" s="117">
        <f t="shared" si="38"/>
        <v>1600</v>
      </c>
      <c r="AI32" s="117">
        <f t="shared" si="39"/>
        <v>1600</v>
      </c>
      <c r="AJ32" s="117"/>
      <c r="AK32" s="117"/>
      <c r="AL32" s="117">
        <f t="shared" si="40"/>
        <v>1008</v>
      </c>
      <c r="AM32" s="117">
        <v>1008</v>
      </c>
      <c r="AN32" s="117">
        <f t="shared" si="41"/>
        <v>1600</v>
      </c>
      <c r="AO32" s="117">
        <f t="shared" si="41"/>
        <v>1600</v>
      </c>
      <c r="AP32" s="121">
        <v>3600</v>
      </c>
      <c r="AQ32" s="121">
        <v>3600</v>
      </c>
      <c r="AR32" s="118">
        <f t="shared" si="30"/>
        <v>3600</v>
      </c>
      <c r="AS32" s="117">
        <f t="shared" si="33"/>
        <v>5200</v>
      </c>
      <c r="AT32" s="117">
        <f t="shared" si="34"/>
        <v>5200</v>
      </c>
      <c r="AU32" s="118">
        <v>7990</v>
      </c>
      <c r="AV32" s="118">
        <f t="shared" si="42"/>
        <v>7990</v>
      </c>
      <c r="AW32" s="118">
        <f t="shared" si="43"/>
        <v>5200</v>
      </c>
      <c r="AX32" s="118">
        <f t="shared" si="44"/>
        <v>2790</v>
      </c>
      <c r="AY32" s="118">
        <f>AZ32</f>
        <v>2200</v>
      </c>
      <c r="AZ32" s="121">
        <v>2200</v>
      </c>
      <c r="BA32" s="118">
        <f t="shared" si="45"/>
        <v>1991</v>
      </c>
      <c r="BB32" s="118">
        <f t="shared" si="13"/>
        <v>590</v>
      </c>
      <c r="BC32" s="118"/>
      <c r="BD32" s="117">
        <f t="shared" si="8"/>
        <v>590</v>
      </c>
      <c r="BE32" s="118">
        <v>2200</v>
      </c>
      <c r="BF32" s="118">
        <f t="shared" si="14"/>
        <v>2200</v>
      </c>
      <c r="BG32" s="117">
        <f>AW32+AY32</f>
        <v>7400</v>
      </c>
      <c r="BH32" s="117">
        <f t="shared" si="31"/>
        <v>7400</v>
      </c>
      <c r="BI32" s="117">
        <f t="shared" si="46"/>
        <v>7990</v>
      </c>
      <c r="BJ32" s="117">
        <f t="shared" si="46"/>
        <v>7990</v>
      </c>
      <c r="BK32" s="117">
        <f t="shared" si="16"/>
        <v>7690</v>
      </c>
      <c r="BL32" s="117">
        <f t="shared" si="17"/>
        <v>7400</v>
      </c>
      <c r="BM32" s="117">
        <f t="shared" si="4"/>
        <v>2200</v>
      </c>
      <c r="BN32" s="117">
        <f t="shared" si="32"/>
        <v>590</v>
      </c>
      <c r="BO32" s="118">
        <v>-300</v>
      </c>
      <c r="BP32" s="118">
        <f t="shared" si="10"/>
        <v>290</v>
      </c>
      <c r="BQ32" s="117">
        <v>290</v>
      </c>
      <c r="BR32" s="117">
        <v>290</v>
      </c>
      <c r="BS32" s="108" t="s">
        <v>104</v>
      </c>
      <c r="BT32" s="109"/>
    </row>
    <row r="33" spans="1:72" s="20" customFormat="1" ht="75" x14ac:dyDescent="0.2">
      <c r="A33" s="17">
        <f t="shared" si="11"/>
        <v>21</v>
      </c>
      <c r="B33" s="182" t="s">
        <v>105</v>
      </c>
      <c r="C33" s="8"/>
      <c r="D33" s="8"/>
      <c r="E33" s="17">
        <v>2016</v>
      </c>
      <c r="F33" s="23" t="s">
        <v>106</v>
      </c>
      <c r="G33" s="117">
        <v>4534</v>
      </c>
      <c r="H33" s="117">
        <v>4000</v>
      </c>
      <c r="I33" s="118"/>
      <c r="J33" s="118"/>
      <c r="K33" s="118"/>
      <c r="L33" s="117"/>
      <c r="M33" s="117"/>
      <c r="N33" s="117"/>
      <c r="O33" s="117"/>
      <c r="P33" s="118"/>
      <c r="Q33" s="118"/>
      <c r="R33" s="117"/>
      <c r="S33" s="117"/>
      <c r="T33" s="118"/>
      <c r="U33" s="117"/>
      <c r="V33" s="117"/>
      <c r="W33" s="117"/>
      <c r="X33" s="117">
        <f t="shared" si="35"/>
        <v>4534</v>
      </c>
      <c r="Y33" s="121">
        <f t="shared" si="35"/>
        <v>4000</v>
      </c>
      <c r="Z33" s="118"/>
      <c r="AA33" s="118"/>
      <c r="AB33" s="117">
        <v>900</v>
      </c>
      <c r="AC33" s="117">
        <f t="shared" si="36"/>
        <v>900</v>
      </c>
      <c r="AD33" s="117"/>
      <c r="AE33" s="118"/>
      <c r="AF33" s="118">
        <f t="shared" si="37"/>
        <v>900</v>
      </c>
      <c r="AG33" s="117"/>
      <c r="AH33" s="117">
        <f t="shared" si="38"/>
        <v>900</v>
      </c>
      <c r="AI33" s="117">
        <f t="shared" si="39"/>
        <v>900</v>
      </c>
      <c r="AJ33" s="117"/>
      <c r="AK33" s="117"/>
      <c r="AL33" s="117">
        <f t="shared" si="40"/>
        <v>0</v>
      </c>
      <c r="AM33" s="117"/>
      <c r="AN33" s="117">
        <f t="shared" si="41"/>
        <v>900</v>
      </c>
      <c r="AO33" s="117">
        <f t="shared" si="41"/>
        <v>900</v>
      </c>
      <c r="AP33" s="121">
        <v>1500</v>
      </c>
      <c r="AQ33" s="121">
        <v>1500</v>
      </c>
      <c r="AR33" s="118">
        <f t="shared" si="30"/>
        <v>1500</v>
      </c>
      <c r="AS33" s="117">
        <f t="shared" si="33"/>
        <v>2400</v>
      </c>
      <c r="AT33" s="117">
        <f t="shared" si="34"/>
        <v>2400</v>
      </c>
      <c r="AU33" s="118">
        <v>4000</v>
      </c>
      <c r="AV33" s="118">
        <f t="shared" si="42"/>
        <v>4000</v>
      </c>
      <c r="AW33" s="118">
        <f t="shared" si="43"/>
        <v>2400</v>
      </c>
      <c r="AX33" s="118">
        <f t="shared" si="44"/>
        <v>1600</v>
      </c>
      <c r="AY33" s="118">
        <f>AZ33</f>
        <v>1400</v>
      </c>
      <c r="AZ33" s="121">
        <v>1400</v>
      </c>
      <c r="BA33" s="118">
        <f t="shared" si="45"/>
        <v>1200</v>
      </c>
      <c r="BB33" s="118">
        <f t="shared" si="13"/>
        <v>200</v>
      </c>
      <c r="BC33" s="118"/>
      <c r="BD33" s="117">
        <f t="shared" si="8"/>
        <v>200</v>
      </c>
      <c r="BE33" s="118">
        <v>1400</v>
      </c>
      <c r="BF33" s="118">
        <f t="shared" si="14"/>
        <v>1400</v>
      </c>
      <c r="BG33" s="117">
        <f>AW33+AY33</f>
        <v>3800</v>
      </c>
      <c r="BH33" s="117">
        <f t="shared" si="31"/>
        <v>3800</v>
      </c>
      <c r="BI33" s="117">
        <f t="shared" si="46"/>
        <v>4000</v>
      </c>
      <c r="BJ33" s="117">
        <f t="shared" si="46"/>
        <v>4000</v>
      </c>
      <c r="BK33" s="117">
        <f t="shared" si="16"/>
        <v>4000</v>
      </c>
      <c r="BL33" s="117">
        <f t="shared" si="17"/>
        <v>3800</v>
      </c>
      <c r="BM33" s="117">
        <f t="shared" si="4"/>
        <v>1400</v>
      </c>
      <c r="BN33" s="117">
        <f t="shared" si="32"/>
        <v>200</v>
      </c>
      <c r="BO33" s="118"/>
      <c r="BP33" s="118">
        <f t="shared" si="10"/>
        <v>200</v>
      </c>
      <c r="BQ33" s="117">
        <v>200</v>
      </c>
      <c r="BR33" s="117">
        <f>BN33</f>
        <v>200</v>
      </c>
      <c r="BS33" s="108" t="s">
        <v>104</v>
      </c>
      <c r="BT33" s="109"/>
    </row>
    <row r="34" spans="1:72" s="20" customFormat="1" ht="60" x14ac:dyDescent="0.2">
      <c r="A34" s="17">
        <f t="shared" si="11"/>
        <v>22</v>
      </c>
      <c r="B34" s="182" t="s">
        <v>107</v>
      </c>
      <c r="C34" s="8"/>
      <c r="D34" s="8"/>
      <c r="E34" s="17">
        <v>2016</v>
      </c>
      <c r="F34" s="23" t="s">
        <v>108</v>
      </c>
      <c r="G34" s="117">
        <v>3654</v>
      </c>
      <c r="H34" s="117">
        <v>3200</v>
      </c>
      <c r="I34" s="118"/>
      <c r="J34" s="118"/>
      <c r="K34" s="118"/>
      <c r="L34" s="117"/>
      <c r="M34" s="117"/>
      <c r="N34" s="117"/>
      <c r="O34" s="117"/>
      <c r="P34" s="118"/>
      <c r="Q34" s="118"/>
      <c r="R34" s="117"/>
      <c r="S34" s="117"/>
      <c r="T34" s="118"/>
      <c r="U34" s="117"/>
      <c r="V34" s="117"/>
      <c r="W34" s="117"/>
      <c r="X34" s="117">
        <f t="shared" si="35"/>
        <v>3654</v>
      </c>
      <c r="Y34" s="121">
        <f t="shared" si="35"/>
        <v>3200</v>
      </c>
      <c r="Z34" s="118"/>
      <c r="AA34" s="118"/>
      <c r="AB34" s="117">
        <v>500</v>
      </c>
      <c r="AC34" s="117">
        <f t="shared" si="36"/>
        <v>500</v>
      </c>
      <c r="AD34" s="117"/>
      <c r="AE34" s="118"/>
      <c r="AF34" s="118">
        <f t="shared" si="37"/>
        <v>500</v>
      </c>
      <c r="AG34" s="117"/>
      <c r="AH34" s="117">
        <f t="shared" si="38"/>
        <v>500</v>
      </c>
      <c r="AI34" s="117">
        <f t="shared" si="39"/>
        <v>500</v>
      </c>
      <c r="AJ34" s="117"/>
      <c r="AK34" s="117"/>
      <c r="AL34" s="117">
        <f t="shared" si="40"/>
        <v>0</v>
      </c>
      <c r="AM34" s="117"/>
      <c r="AN34" s="117">
        <f t="shared" si="41"/>
        <v>500</v>
      </c>
      <c r="AO34" s="117">
        <f t="shared" si="41"/>
        <v>500</v>
      </c>
      <c r="AP34" s="121">
        <v>1475</v>
      </c>
      <c r="AQ34" s="121">
        <v>1475</v>
      </c>
      <c r="AR34" s="118">
        <f t="shared" si="30"/>
        <v>1475</v>
      </c>
      <c r="AS34" s="117">
        <f t="shared" si="33"/>
        <v>1975</v>
      </c>
      <c r="AT34" s="117">
        <f t="shared" si="34"/>
        <v>1975</v>
      </c>
      <c r="AU34" s="118">
        <v>3200</v>
      </c>
      <c r="AV34" s="118">
        <f t="shared" si="42"/>
        <v>3200</v>
      </c>
      <c r="AW34" s="118">
        <f t="shared" si="43"/>
        <v>1975</v>
      </c>
      <c r="AX34" s="118">
        <f t="shared" si="44"/>
        <v>1225</v>
      </c>
      <c r="AY34" s="118">
        <f>AZ34</f>
        <v>953</v>
      </c>
      <c r="AZ34" s="121">
        <v>953</v>
      </c>
      <c r="BA34" s="118">
        <f t="shared" si="45"/>
        <v>905</v>
      </c>
      <c r="BB34" s="118">
        <f t="shared" si="13"/>
        <v>272</v>
      </c>
      <c r="BC34" s="118"/>
      <c r="BD34" s="117">
        <f t="shared" si="8"/>
        <v>272</v>
      </c>
      <c r="BE34" s="118">
        <v>953</v>
      </c>
      <c r="BF34" s="118">
        <f t="shared" si="14"/>
        <v>953</v>
      </c>
      <c r="BG34" s="117">
        <f>AW34+AY34</f>
        <v>2928</v>
      </c>
      <c r="BH34" s="117">
        <f t="shared" si="31"/>
        <v>2928</v>
      </c>
      <c r="BI34" s="117">
        <f t="shared" si="46"/>
        <v>3200</v>
      </c>
      <c r="BJ34" s="117">
        <f t="shared" si="46"/>
        <v>3200</v>
      </c>
      <c r="BK34" s="117">
        <f t="shared" si="16"/>
        <v>3200</v>
      </c>
      <c r="BL34" s="117">
        <f t="shared" si="17"/>
        <v>2928</v>
      </c>
      <c r="BM34" s="117">
        <f t="shared" si="4"/>
        <v>953</v>
      </c>
      <c r="BN34" s="117">
        <f t="shared" si="32"/>
        <v>272</v>
      </c>
      <c r="BO34" s="118"/>
      <c r="BP34" s="118">
        <f t="shared" si="10"/>
        <v>272</v>
      </c>
      <c r="BQ34" s="117">
        <v>122</v>
      </c>
      <c r="BR34" s="117">
        <v>122</v>
      </c>
      <c r="BS34" s="108" t="s">
        <v>104</v>
      </c>
      <c r="BT34" s="109"/>
    </row>
    <row r="35" spans="1:72" s="20" customFormat="1" ht="60" x14ac:dyDescent="0.2">
      <c r="A35" s="17">
        <f t="shared" si="11"/>
        <v>23</v>
      </c>
      <c r="B35" s="182" t="s">
        <v>109</v>
      </c>
      <c r="C35" s="8"/>
      <c r="D35" s="8"/>
      <c r="E35" s="17">
        <v>2016</v>
      </c>
      <c r="F35" s="23" t="s">
        <v>110</v>
      </c>
      <c r="G35" s="117">
        <v>4418</v>
      </c>
      <c r="H35" s="117">
        <v>3800</v>
      </c>
      <c r="I35" s="118"/>
      <c r="J35" s="118"/>
      <c r="K35" s="118"/>
      <c r="L35" s="117"/>
      <c r="M35" s="117"/>
      <c r="N35" s="117"/>
      <c r="O35" s="117"/>
      <c r="P35" s="118"/>
      <c r="Q35" s="118"/>
      <c r="R35" s="117"/>
      <c r="S35" s="117"/>
      <c r="T35" s="118"/>
      <c r="U35" s="117"/>
      <c r="V35" s="117"/>
      <c r="W35" s="117"/>
      <c r="X35" s="117">
        <f t="shared" si="35"/>
        <v>4418</v>
      </c>
      <c r="Y35" s="121">
        <f t="shared" si="35"/>
        <v>3800</v>
      </c>
      <c r="Z35" s="118"/>
      <c r="AA35" s="118"/>
      <c r="AB35" s="117">
        <v>850</v>
      </c>
      <c r="AC35" s="117">
        <f t="shared" si="36"/>
        <v>850</v>
      </c>
      <c r="AD35" s="117"/>
      <c r="AE35" s="118"/>
      <c r="AF35" s="118">
        <f t="shared" si="37"/>
        <v>850</v>
      </c>
      <c r="AG35" s="117"/>
      <c r="AH35" s="117">
        <f t="shared" si="38"/>
        <v>850</v>
      </c>
      <c r="AI35" s="117">
        <f t="shared" si="39"/>
        <v>850</v>
      </c>
      <c r="AJ35" s="117"/>
      <c r="AK35" s="117"/>
      <c r="AL35" s="117">
        <f t="shared" si="40"/>
        <v>0</v>
      </c>
      <c r="AM35" s="117"/>
      <c r="AN35" s="117">
        <f t="shared" si="41"/>
        <v>850</v>
      </c>
      <c r="AO35" s="117">
        <f t="shared" si="41"/>
        <v>850</v>
      </c>
      <c r="AP35" s="121">
        <v>1500</v>
      </c>
      <c r="AQ35" s="121">
        <v>1500</v>
      </c>
      <c r="AR35" s="118">
        <f t="shared" si="30"/>
        <v>1500</v>
      </c>
      <c r="AS35" s="117">
        <f t="shared" si="33"/>
        <v>2350</v>
      </c>
      <c r="AT35" s="117">
        <f t="shared" si="34"/>
        <v>2350</v>
      </c>
      <c r="AU35" s="118">
        <v>3800</v>
      </c>
      <c r="AV35" s="118">
        <f t="shared" si="42"/>
        <v>3800</v>
      </c>
      <c r="AW35" s="118">
        <f t="shared" si="43"/>
        <v>2350</v>
      </c>
      <c r="AX35" s="118">
        <f t="shared" si="44"/>
        <v>1450</v>
      </c>
      <c r="AY35" s="118">
        <f>AZ35</f>
        <v>1200</v>
      </c>
      <c r="AZ35" s="121">
        <v>1200</v>
      </c>
      <c r="BA35" s="118">
        <f t="shared" si="45"/>
        <v>1070</v>
      </c>
      <c r="BB35" s="118">
        <f t="shared" si="13"/>
        <v>250</v>
      </c>
      <c r="BC35" s="118"/>
      <c r="BD35" s="117">
        <f t="shared" si="8"/>
        <v>250</v>
      </c>
      <c r="BE35" s="118">
        <v>1200</v>
      </c>
      <c r="BF35" s="118">
        <f t="shared" si="14"/>
        <v>1200</v>
      </c>
      <c r="BG35" s="117">
        <f>AW35+AY35</f>
        <v>3550</v>
      </c>
      <c r="BH35" s="117">
        <f t="shared" si="31"/>
        <v>3550</v>
      </c>
      <c r="BI35" s="117">
        <f t="shared" si="46"/>
        <v>3800</v>
      </c>
      <c r="BJ35" s="117">
        <f t="shared" si="46"/>
        <v>3800</v>
      </c>
      <c r="BK35" s="117">
        <f t="shared" si="16"/>
        <v>3800</v>
      </c>
      <c r="BL35" s="117">
        <f t="shared" si="17"/>
        <v>3550</v>
      </c>
      <c r="BM35" s="117">
        <f t="shared" si="4"/>
        <v>1200</v>
      </c>
      <c r="BN35" s="117">
        <f t="shared" si="32"/>
        <v>250</v>
      </c>
      <c r="BO35" s="118"/>
      <c r="BP35" s="118">
        <f t="shared" si="10"/>
        <v>250</v>
      </c>
      <c r="BQ35" s="117">
        <v>28</v>
      </c>
      <c r="BR35" s="117">
        <v>28</v>
      </c>
      <c r="BS35" s="108" t="s">
        <v>104</v>
      </c>
      <c r="BT35" s="109"/>
    </row>
    <row r="36" spans="1:72" s="20" customFormat="1" ht="30" x14ac:dyDescent="0.2">
      <c r="A36" s="17">
        <f t="shared" si="11"/>
        <v>24</v>
      </c>
      <c r="B36" s="185" t="s">
        <v>111</v>
      </c>
      <c r="C36" s="8"/>
      <c r="D36" s="8"/>
      <c r="E36" s="17"/>
      <c r="F36" s="211" t="s">
        <v>968</v>
      </c>
      <c r="G36" s="119">
        <v>4797</v>
      </c>
      <c r="H36" s="121">
        <v>4100</v>
      </c>
      <c r="I36" s="118"/>
      <c r="J36" s="118"/>
      <c r="K36" s="118"/>
      <c r="L36" s="117"/>
      <c r="M36" s="117"/>
      <c r="N36" s="117"/>
      <c r="O36" s="117"/>
      <c r="P36" s="118"/>
      <c r="Q36" s="118"/>
      <c r="R36" s="117"/>
      <c r="S36" s="117"/>
      <c r="T36" s="118"/>
      <c r="U36" s="117"/>
      <c r="V36" s="117">
        <v>3700</v>
      </c>
      <c r="W36" s="117"/>
      <c r="X36" s="118"/>
      <c r="Y36" s="118"/>
      <c r="Z36" s="118"/>
      <c r="AA36" s="118"/>
      <c r="AB36" s="117"/>
      <c r="AC36" s="117"/>
      <c r="AD36" s="117"/>
      <c r="AE36" s="118"/>
      <c r="AF36" s="118"/>
      <c r="AG36" s="118"/>
      <c r="AH36" s="117"/>
      <c r="AI36" s="117"/>
      <c r="AJ36" s="117"/>
      <c r="AK36" s="117"/>
      <c r="AL36" s="117"/>
      <c r="AM36" s="117"/>
      <c r="AN36" s="117"/>
      <c r="AO36" s="117"/>
      <c r="AP36" s="119"/>
      <c r="AQ36" s="119"/>
      <c r="AR36" s="119"/>
      <c r="AS36" s="117"/>
      <c r="AT36" s="117"/>
      <c r="AU36" s="118"/>
      <c r="AV36" s="118"/>
      <c r="AW36" s="118"/>
      <c r="AX36" s="118"/>
      <c r="AY36" s="118"/>
      <c r="AZ36" s="118"/>
      <c r="BA36" s="118"/>
      <c r="BB36" s="118"/>
      <c r="BC36" s="118"/>
      <c r="BD36" s="117"/>
      <c r="BE36" s="118"/>
      <c r="BF36" s="118"/>
      <c r="BG36" s="117">
        <v>3700</v>
      </c>
      <c r="BH36" s="117">
        <f t="shared" si="31"/>
        <v>3700</v>
      </c>
      <c r="BI36" s="117">
        <v>400</v>
      </c>
      <c r="BJ36" s="117">
        <v>400</v>
      </c>
      <c r="BK36" s="117">
        <v>316</v>
      </c>
      <c r="BL36" s="117"/>
      <c r="BM36" s="117">
        <f t="shared" si="4"/>
        <v>0</v>
      </c>
      <c r="BN36" s="117">
        <f t="shared" si="32"/>
        <v>400</v>
      </c>
      <c r="BO36" s="118"/>
      <c r="BP36" s="118"/>
      <c r="BQ36" s="117">
        <v>316</v>
      </c>
      <c r="BR36" s="117">
        <v>316</v>
      </c>
      <c r="BS36" s="21" t="s">
        <v>112</v>
      </c>
      <c r="BT36" s="164"/>
    </row>
    <row r="37" spans="1:72" s="20" customFormat="1" ht="30" x14ac:dyDescent="0.2">
      <c r="A37" s="17">
        <f t="shared" si="11"/>
        <v>25</v>
      </c>
      <c r="B37" s="186" t="s">
        <v>113</v>
      </c>
      <c r="C37" s="8"/>
      <c r="D37" s="8"/>
      <c r="E37" s="17"/>
      <c r="F37" s="131" t="s">
        <v>276</v>
      </c>
      <c r="G37" s="121">
        <v>6024</v>
      </c>
      <c r="H37" s="121">
        <v>5551</v>
      </c>
      <c r="I37" s="118"/>
      <c r="J37" s="118"/>
      <c r="K37" s="118"/>
      <c r="L37" s="117"/>
      <c r="M37" s="117"/>
      <c r="N37" s="117"/>
      <c r="O37" s="117"/>
      <c r="P37" s="118"/>
      <c r="Q37" s="118"/>
      <c r="R37" s="117"/>
      <c r="S37" s="117"/>
      <c r="T37" s="118"/>
      <c r="U37" s="117"/>
      <c r="V37" s="117">
        <v>4709</v>
      </c>
      <c r="W37" s="117"/>
      <c r="X37" s="118"/>
      <c r="Y37" s="118"/>
      <c r="Z37" s="118"/>
      <c r="AA37" s="118"/>
      <c r="AB37" s="117"/>
      <c r="AC37" s="117"/>
      <c r="AD37" s="117"/>
      <c r="AE37" s="118"/>
      <c r="AF37" s="118"/>
      <c r="AG37" s="118"/>
      <c r="AH37" s="117"/>
      <c r="AI37" s="117"/>
      <c r="AJ37" s="117"/>
      <c r="AK37" s="117"/>
      <c r="AL37" s="117"/>
      <c r="AM37" s="117"/>
      <c r="AN37" s="117"/>
      <c r="AO37" s="117"/>
      <c r="AP37" s="119"/>
      <c r="AQ37" s="119"/>
      <c r="AR37" s="119"/>
      <c r="AS37" s="117"/>
      <c r="AT37" s="117"/>
      <c r="AU37" s="118"/>
      <c r="AV37" s="118"/>
      <c r="AW37" s="118"/>
      <c r="AX37" s="118"/>
      <c r="AY37" s="118"/>
      <c r="AZ37" s="118"/>
      <c r="BA37" s="118"/>
      <c r="BB37" s="118"/>
      <c r="BC37" s="118"/>
      <c r="BD37" s="117"/>
      <c r="BE37" s="118"/>
      <c r="BF37" s="118"/>
      <c r="BG37" s="117">
        <v>4709</v>
      </c>
      <c r="BH37" s="117">
        <f t="shared" si="31"/>
        <v>4709</v>
      </c>
      <c r="BI37" s="117">
        <v>842</v>
      </c>
      <c r="BJ37" s="117">
        <v>842</v>
      </c>
      <c r="BK37" s="117">
        <f t="shared" si="16"/>
        <v>842</v>
      </c>
      <c r="BL37" s="117">
        <v>678</v>
      </c>
      <c r="BM37" s="117">
        <f t="shared" si="4"/>
        <v>0</v>
      </c>
      <c r="BN37" s="117">
        <f t="shared" si="32"/>
        <v>164</v>
      </c>
      <c r="BO37" s="118"/>
      <c r="BP37" s="118">
        <v>164</v>
      </c>
      <c r="BQ37" s="117">
        <v>100</v>
      </c>
      <c r="BR37" s="117">
        <v>100</v>
      </c>
      <c r="BS37" s="21" t="s">
        <v>112</v>
      </c>
      <c r="BT37" s="164"/>
    </row>
    <row r="38" spans="1:72" s="16" customFormat="1" ht="45" x14ac:dyDescent="0.2">
      <c r="A38" s="17">
        <f t="shared" si="11"/>
        <v>26</v>
      </c>
      <c r="B38" s="185" t="s">
        <v>114</v>
      </c>
      <c r="C38" s="8"/>
      <c r="D38" s="8"/>
      <c r="E38" s="21">
        <v>2015</v>
      </c>
      <c r="F38" s="17" t="s">
        <v>115</v>
      </c>
      <c r="G38" s="117">
        <v>5057</v>
      </c>
      <c r="H38" s="117">
        <v>4530</v>
      </c>
      <c r="I38" s="118"/>
      <c r="J38" s="118"/>
      <c r="K38" s="118"/>
      <c r="L38" s="117"/>
      <c r="M38" s="117"/>
      <c r="N38" s="119">
        <v>1110</v>
      </c>
      <c r="O38" s="119">
        <f>N38</f>
        <v>1110</v>
      </c>
      <c r="P38" s="117">
        <v>2900</v>
      </c>
      <c r="Q38" s="117">
        <v>2900</v>
      </c>
      <c r="R38" s="118"/>
      <c r="S38" s="117">
        <v>3966</v>
      </c>
      <c r="T38" s="117">
        <v>900</v>
      </c>
      <c r="U38" s="117">
        <v>900</v>
      </c>
      <c r="V38" s="117">
        <f>L38+N38</f>
        <v>1110</v>
      </c>
      <c r="W38" s="117">
        <f>M38+O38</f>
        <v>1110</v>
      </c>
      <c r="X38" s="118">
        <v>3057</v>
      </c>
      <c r="Y38" s="118">
        <v>2451</v>
      </c>
      <c r="Z38" s="118"/>
      <c r="AA38" s="118"/>
      <c r="AB38" s="117">
        <v>500</v>
      </c>
      <c r="AC38" s="117">
        <f>AB38</f>
        <v>500</v>
      </c>
      <c r="AD38" s="117">
        <v>800</v>
      </c>
      <c r="AE38" s="118"/>
      <c r="AF38" s="118">
        <f>V38+AC38</f>
        <v>1610</v>
      </c>
      <c r="AG38" s="117">
        <v>1500</v>
      </c>
      <c r="AH38" s="117">
        <f>AB38+AG38</f>
        <v>2000</v>
      </c>
      <c r="AI38" s="117">
        <f>AH38</f>
        <v>2000</v>
      </c>
      <c r="AJ38" s="117"/>
      <c r="AK38" s="117"/>
      <c r="AL38" s="117">
        <f>AM38</f>
        <v>0</v>
      </c>
      <c r="AM38" s="117"/>
      <c r="AN38" s="117">
        <f t="shared" ref="AN38:AO40" si="47">V38+AH38</f>
        <v>3110</v>
      </c>
      <c r="AO38" s="117">
        <f t="shared" si="47"/>
        <v>3110</v>
      </c>
      <c r="AP38" s="118"/>
      <c r="AQ38" s="118"/>
      <c r="AR38" s="118">
        <f>AQ38</f>
        <v>0</v>
      </c>
      <c r="AS38" s="117">
        <f>AN38+AP38</f>
        <v>3110</v>
      </c>
      <c r="AT38" s="117">
        <f>AO38+AP38</f>
        <v>3110</v>
      </c>
      <c r="AU38" s="118">
        <v>3420</v>
      </c>
      <c r="AV38" s="118">
        <f>AU38</f>
        <v>3420</v>
      </c>
      <c r="AW38" s="118">
        <f>AI38+AP38</f>
        <v>2000</v>
      </c>
      <c r="AX38" s="118">
        <f t="shared" ref="AX38:AX44" si="48">AV38-AI38-AP38</f>
        <v>1420</v>
      </c>
      <c r="AY38" s="118">
        <f>AZ38</f>
        <v>1220</v>
      </c>
      <c r="AZ38" s="121">
        <v>1220</v>
      </c>
      <c r="BA38" s="118">
        <f>(H38*90%)-AS38</f>
        <v>967</v>
      </c>
      <c r="BB38" s="118">
        <f>AX38-AY38</f>
        <v>200</v>
      </c>
      <c r="BC38" s="118"/>
      <c r="BD38" s="117">
        <f>BB38-BC38</f>
        <v>200</v>
      </c>
      <c r="BE38" s="118">
        <v>800</v>
      </c>
      <c r="BF38" s="118">
        <f>BE38</f>
        <v>800</v>
      </c>
      <c r="BG38" s="117">
        <f>AW38+AY38</f>
        <v>3220</v>
      </c>
      <c r="BH38" s="117">
        <f t="shared" si="31"/>
        <v>3220</v>
      </c>
      <c r="BI38" s="117">
        <f t="shared" ref="BI38:BJ42" si="49">AU38</f>
        <v>3420</v>
      </c>
      <c r="BJ38" s="117">
        <f t="shared" si="49"/>
        <v>3420</v>
      </c>
      <c r="BK38" s="117">
        <f t="shared" si="16"/>
        <v>3420</v>
      </c>
      <c r="BL38" s="117">
        <f>BH38</f>
        <v>3220</v>
      </c>
      <c r="BM38" s="117">
        <f t="shared" si="4"/>
        <v>1220</v>
      </c>
      <c r="BN38" s="117">
        <f t="shared" si="32"/>
        <v>200</v>
      </c>
      <c r="BO38" s="118"/>
      <c r="BP38" s="118">
        <f t="shared" ref="BP38:BP45" si="50">BN38+BO38</f>
        <v>200</v>
      </c>
      <c r="BQ38" s="117">
        <v>200</v>
      </c>
      <c r="BR38" s="117">
        <f>BN38</f>
        <v>200</v>
      </c>
      <c r="BS38" s="108" t="s">
        <v>116</v>
      </c>
      <c r="BT38" s="109"/>
    </row>
    <row r="39" spans="1:72" s="20" customFormat="1" ht="30" x14ac:dyDescent="0.2">
      <c r="A39" s="17">
        <f t="shared" si="11"/>
        <v>27</v>
      </c>
      <c r="B39" s="182" t="s">
        <v>117</v>
      </c>
      <c r="C39" s="8"/>
      <c r="D39" s="8"/>
      <c r="E39" s="17">
        <v>2016</v>
      </c>
      <c r="F39" s="17" t="s">
        <v>118</v>
      </c>
      <c r="G39" s="117">
        <v>3144</v>
      </c>
      <c r="H39" s="117">
        <f>AU39</f>
        <v>2830</v>
      </c>
      <c r="I39" s="118"/>
      <c r="J39" s="118"/>
      <c r="K39" s="118"/>
      <c r="L39" s="117"/>
      <c r="M39" s="117"/>
      <c r="N39" s="117"/>
      <c r="O39" s="117"/>
      <c r="P39" s="118"/>
      <c r="Q39" s="118"/>
      <c r="R39" s="117"/>
      <c r="S39" s="117"/>
      <c r="T39" s="118"/>
      <c r="U39" s="117"/>
      <c r="V39" s="117"/>
      <c r="W39" s="117"/>
      <c r="X39" s="117">
        <f>G39</f>
        <v>3144</v>
      </c>
      <c r="Y39" s="121">
        <f>H39</f>
        <v>2830</v>
      </c>
      <c r="Z39" s="118"/>
      <c r="AA39" s="118"/>
      <c r="AB39" s="117">
        <v>650</v>
      </c>
      <c r="AC39" s="117">
        <f>AB39</f>
        <v>650</v>
      </c>
      <c r="AD39" s="117"/>
      <c r="AE39" s="118"/>
      <c r="AF39" s="118">
        <f>V39+AC39</f>
        <v>650</v>
      </c>
      <c r="AG39" s="117"/>
      <c r="AH39" s="117">
        <f>AB39+AG39</f>
        <v>650</v>
      </c>
      <c r="AI39" s="117">
        <f>AH39</f>
        <v>650</v>
      </c>
      <c r="AJ39" s="117"/>
      <c r="AK39" s="117"/>
      <c r="AL39" s="117">
        <f>AM39</f>
        <v>336</v>
      </c>
      <c r="AM39" s="117">
        <v>336</v>
      </c>
      <c r="AN39" s="117">
        <f t="shared" si="47"/>
        <v>650</v>
      </c>
      <c r="AO39" s="117">
        <f t="shared" si="47"/>
        <v>650</v>
      </c>
      <c r="AP39" s="121">
        <v>1800</v>
      </c>
      <c r="AQ39" s="121">
        <v>1788</v>
      </c>
      <c r="AR39" s="118">
        <v>1800</v>
      </c>
      <c r="AS39" s="117">
        <f>AN39+AP39</f>
        <v>2450</v>
      </c>
      <c r="AT39" s="117">
        <f>AO39+AP39</f>
        <v>2450</v>
      </c>
      <c r="AU39" s="118">
        <v>2830</v>
      </c>
      <c r="AV39" s="118">
        <f>AU39</f>
        <v>2830</v>
      </c>
      <c r="AW39" s="118">
        <f>AI39+AP39</f>
        <v>2450</v>
      </c>
      <c r="AX39" s="118">
        <f t="shared" si="48"/>
        <v>380</v>
      </c>
      <c r="AY39" s="118">
        <f>AZ39</f>
        <v>200</v>
      </c>
      <c r="AZ39" s="121">
        <v>200</v>
      </c>
      <c r="BA39" s="118">
        <f>(H39*90%)-AS39</f>
        <v>97</v>
      </c>
      <c r="BB39" s="118">
        <f>AX39-AY39</f>
        <v>180</v>
      </c>
      <c r="BC39" s="118"/>
      <c r="BD39" s="117">
        <f>BB39-BC39</f>
        <v>180</v>
      </c>
      <c r="BE39" s="118">
        <v>200</v>
      </c>
      <c r="BF39" s="118">
        <f>BE39</f>
        <v>200</v>
      </c>
      <c r="BG39" s="117">
        <f>AW39+AY39</f>
        <v>2650</v>
      </c>
      <c r="BH39" s="117">
        <f>AW39+AY39</f>
        <v>2650</v>
      </c>
      <c r="BI39" s="117">
        <f t="shared" si="49"/>
        <v>2830</v>
      </c>
      <c r="BJ39" s="117">
        <f t="shared" si="49"/>
        <v>2830</v>
      </c>
      <c r="BK39" s="117">
        <f t="shared" si="16"/>
        <v>2830</v>
      </c>
      <c r="BL39" s="117">
        <f>BH39</f>
        <v>2650</v>
      </c>
      <c r="BM39" s="117">
        <f t="shared" si="4"/>
        <v>200</v>
      </c>
      <c r="BN39" s="117">
        <f t="shared" si="32"/>
        <v>180</v>
      </c>
      <c r="BO39" s="118"/>
      <c r="BP39" s="118">
        <f t="shared" si="50"/>
        <v>180</v>
      </c>
      <c r="BQ39" s="117">
        <v>180</v>
      </c>
      <c r="BR39" s="117">
        <f>BN39</f>
        <v>180</v>
      </c>
      <c r="BS39" s="108" t="s">
        <v>119</v>
      </c>
      <c r="BT39" s="109"/>
    </row>
    <row r="40" spans="1:72" s="16" customFormat="1" ht="30" x14ac:dyDescent="0.2">
      <c r="A40" s="17">
        <f t="shared" si="11"/>
        <v>28</v>
      </c>
      <c r="B40" s="182" t="s">
        <v>120</v>
      </c>
      <c r="C40" s="8"/>
      <c r="D40" s="8"/>
      <c r="E40" s="21">
        <v>2015</v>
      </c>
      <c r="F40" s="17" t="s">
        <v>121</v>
      </c>
      <c r="G40" s="117">
        <v>7014</v>
      </c>
      <c r="H40" s="117">
        <v>6663</v>
      </c>
      <c r="I40" s="118"/>
      <c r="J40" s="118"/>
      <c r="K40" s="118"/>
      <c r="L40" s="117"/>
      <c r="M40" s="117">
        <f>L40</f>
        <v>0</v>
      </c>
      <c r="N40" s="117">
        <v>1400</v>
      </c>
      <c r="O40" s="117">
        <v>1400</v>
      </c>
      <c r="P40" s="119">
        <f>N40*1.1</f>
        <v>1540.0000000000002</v>
      </c>
      <c r="Q40" s="119">
        <f>P40</f>
        <v>1540.0000000000002</v>
      </c>
      <c r="R40" s="117">
        <v>1000</v>
      </c>
      <c r="S40" s="117">
        <v>1000</v>
      </c>
      <c r="T40" s="118"/>
      <c r="U40" s="117">
        <v>0</v>
      </c>
      <c r="V40" s="117">
        <f>L40+N40</f>
        <v>1400</v>
      </c>
      <c r="W40" s="117">
        <f>M40+O40</f>
        <v>1400</v>
      </c>
      <c r="X40" s="118">
        <v>5263</v>
      </c>
      <c r="Y40" s="118">
        <v>5000</v>
      </c>
      <c r="Z40" s="118"/>
      <c r="AA40" s="118"/>
      <c r="AB40" s="117">
        <v>800</v>
      </c>
      <c r="AC40" s="117">
        <f>AB40</f>
        <v>800</v>
      </c>
      <c r="AD40" s="117"/>
      <c r="AE40" s="118"/>
      <c r="AF40" s="118">
        <f>V40+AC40</f>
        <v>2200</v>
      </c>
      <c r="AG40" s="117">
        <v>2000</v>
      </c>
      <c r="AH40" s="117">
        <f>AB40+AG40</f>
        <v>2800</v>
      </c>
      <c r="AI40" s="117">
        <f>AH40</f>
        <v>2800</v>
      </c>
      <c r="AJ40" s="117"/>
      <c r="AK40" s="117"/>
      <c r="AL40" s="117">
        <f>AM40</f>
        <v>800</v>
      </c>
      <c r="AM40" s="117">
        <v>800</v>
      </c>
      <c r="AN40" s="117">
        <f t="shared" si="47"/>
        <v>4200</v>
      </c>
      <c r="AO40" s="117">
        <f t="shared" si="47"/>
        <v>4200</v>
      </c>
      <c r="AP40" s="118">
        <v>1250</v>
      </c>
      <c r="AQ40" s="118">
        <v>1200</v>
      </c>
      <c r="AR40" s="118">
        <v>1200</v>
      </c>
      <c r="AS40" s="117">
        <f>AN40+AP40</f>
        <v>5450</v>
      </c>
      <c r="AT40" s="117">
        <f>AO40+AP40</f>
        <v>5450</v>
      </c>
      <c r="AU40" s="118">
        <v>5050</v>
      </c>
      <c r="AV40" s="118">
        <v>5050</v>
      </c>
      <c r="AW40" s="118">
        <f>AI40+AP40</f>
        <v>4050</v>
      </c>
      <c r="AX40" s="118">
        <f t="shared" si="48"/>
        <v>1000</v>
      </c>
      <c r="AY40" s="118">
        <f>AZ40</f>
        <v>913</v>
      </c>
      <c r="AZ40" s="118">
        <v>913</v>
      </c>
      <c r="BA40" s="118"/>
      <c r="BB40" s="118">
        <f>AX40-AY40</f>
        <v>87</v>
      </c>
      <c r="BC40" s="118"/>
      <c r="BD40" s="117">
        <f>BB40-BC40</f>
        <v>87</v>
      </c>
      <c r="BE40" s="118">
        <v>913</v>
      </c>
      <c r="BF40" s="118">
        <f>BE40</f>
        <v>913</v>
      </c>
      <c r="BG40" s="117">
        <f>AW40+AY40</f>
        <v>4963</v>
      </c>
      <c r="BH40" s="117">
        <f>AW40+AY40</f>
        <v>4963</v>
      </c>
      <c r="BI40" s="117">
        <f t="shared" si="49"/>
        <v>5050</v>
      </c>
      <c r="BJ40" s="117">
        <f t="shared" si="49"/>
        <v>5050</v>
      </c>
      <c r="BK40" s="117">
        <f t="shared" si="16"/>
        <v>5050</v>
      </c>
      <c r="BL40" s="117">
        <f>BH40</f>
        <v>4963</v>
      </c>
      <c r="BM40" s="117">
        <f t="shared" si="4"/>
        <v>913</v>
      </c>
      <c r="BN40" s="117">
        <f t="shared" si="32"/>
        <v>87</v>
      </c>
      <c r="BO40" s="118"/>
      <c r="BP40" s="118">
        <f t="shared" si="50"/>
        <v>87</v>
      </c>
      <c r="BQ40" s="117">
        <v>37</v>
      </c>
      <c r="BR40" s="117">
        <v>37</v>
      </c>
      <c r="BS40" s="108" t="s">
        <v>112</v>
      </c>
      <c r="BT40" s="109"/>
    </row>
    <row r="41" spans="1:72" s="16" customFormat="1" ht="30" x14ac:dyDescent="0.2">
      <c r="A41" s="17">
        <f t="shared" si="11"/>
        <v>29</v>
      </c>
      <c r="B41" s="187" t="s">
        <v>122</v>
      </c>
      <c r="C41" s="8"/>
      <c r="D41" s="8"/>
      <c r="E41" s="21"/>
      <c r="F41" s="211" t="s">
        <v>969</v>
      </c>
      <c r="G41" s="119">
        <v>14657</v>
      </c>
      <c r="H41" s="121">
        <v>12936</v>
      </c>
      <c r="I41" s="118"/>
      <c r="J41" s="118"/>
      <c r="K41" s="118"/>
      <c r="L41" s="117"/>
      <c r="M41" s="117"/>
      <c r="N41" s="117"/>
      <c r="O41" s="117"/>
      <c r="P41" s="119"/>
      <c r="Q41" s="119"/>
      <c r="R41" s="117"/>
      <c r="S41" s="117"/>
      <c r="T41" s="118"/>
      <c r="U41" s="117"/>
      <c r="V41" s="117">
        <v>12663</v>
      </c>
      <c r="W41" s="117"/>
      <c r="X41" s="118"/>
      <c r="Y41" s="118"/>
      <c r="Z41" s="118"/>
      <c r="AA41" s="118"/>
      <c r="AB41" s="117"/>
      <c r="AC41" s="117"/>
      <c r="AD41" s="117"/>
      <c r="AE41" s="118"/>
      <c r="AF41" s="118"/>
      <c r="AG41" s="117"/>
      <c r="AH41" s="117"/>
      <c r="AI41" s="117"/>
      <c r="AJ41" s="117"/>
      <c r="AK41" s="117"/>
      <c r="AL41" s="117"/>
      <c r="AM41" s="117"/>
      <c r="AN41" s="117">
        <v>13404</v>
      </c>
      <c r="AO41" s="117">
        <v>12663</v>
      </c>
      <c r="AP41" s="118">
        <v>273</v>
      </c>
      <c r="AQ41" s="118"/>
      <c r="AR41" s="118"/>
      <c r="AS41" s="117">
        <f>AN41+AP41</f>
        <v>13677</v>
      </c>
      <c r="AT41" s="117">
        <f>AO41+AP41</f>
        <v>12936</v>
      </c>
      <c r="AU41" s="118">
        <v>273</v>
      </c>
      <c r="AV41" s="118">
        <f>AU41</f>
        <v>273</v>
      </c>
      <c r="AW41" s="118">
        <f>AI41+AP41</f>
        <v>273</v>
      </c>
      <c r="AX41" s="118">
        <f t="shared" si="48"/>
        <v>0</v>
      </c>
      <c r="AY41" s="118">
        <f>AZ41</f>
        <v>0</v>
      </c>
      <c r="AZ41" s="118"/>
      <c r="BA41" s="118"/>
      <c r="BB41" s="118">
        <f>AX41-AY41</f>
        <v>0</v>
      </c>
      <c r="BC41" s="118"/>
      <c r="BD41" s="117">
        <f>BB41-BC41</f>
        <v>0</v>
      </c>
      <c r="BE41" s="118">
        <f>AU41-BI41</f>
        <v>0</v>
      </c>
      <c r="BF41" s="118">
        <f>BE41</f>
        <v>0</v>
      </c>
      <c r="BG41" s="117">
        <v>134</v>
      </c>
      <c r="BH41" s="117">
        <v>134</v>
      </c>
      <c r="BI41" s="117">
        <f t="shared" si="49"/>
        <v>273</v>
      </c>
      <c r="BJ41" s="117">
        <f t="shared" si="49"/>
        <v>273</v>
      </c>
      <c r="BK41" s="117">
        <f t="shared" si="16"/>
        <v>196</v>
      </c>
      <c r="BL41" s="117">
        <f>BH41</f>
        <v>134</v>
      </c>
      <c r="BM41" s="117">
        <f t="shared" si="4"/>
        <v>0</v>
      </c>
      <c r="BN41" s="117">
        <f t="shared" si="32"/>
        <v>139</v>
      </c>
      <c r="BO41" s="118">
        <v>-77</v>
      </c>
      <c r="BP41" s="118">
        <f t="shared" si="50"/>
        <v>62</v>
      </c>
      <c r="BQ41" s="117">
        <v>62</v>
      </c>
      <c r="BR41" s="117">
        <v>62</v>
      </c>
      <c r="BS41" s="108" t="s">
        <v>112</v>
      </c>
      <c r="BT41" s="109"/>
    </row>
    <row r="42" spans="1:72" s="18" customFormat="1" ht="45" x14ac:dyDescent="0.2">
      <c r="A42" s="17">
        <f t="shared" si="11"/>
        <v>30</v>
      </c>
      <c r="B42" s="182" t="s">
        <v>123</v>
      </c>
      <c r="C42" s="14"/>
      <c r="D42" s="14"/>
      <c r="E42" s="17">
        <v>2017</v>
      </c>
      <c r="F42" s="23" t="s">
        <v>124</v>
      </c>
      <c r="G42" s="117">
        <v>4852</v>
      </c>
      <c r="H42" s="117">
        <v>4200</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118">
        <v>1100</v>
      </c>
      <c r="AQ42" s="118">
        <v>1100</v>
      </c>
      <c r="AR42" s="118">
        <f>AQ42</f>
        <v>1100</v>
      </c>
      <c r="AS42" s="117">
        <f>AN42+AP42</f>
        <v>1100</v>
      </c>
      <c r="AT42" s="117">
        <f>AO42+AP42</f>
        <v>1100</v>
      </c>
      <c r="AU42" s="117">
        <f>G42</f>
        <v>4852</v>
      </c>
      <c r="AV42" s="118">
        <f>H42</f>
        <v>4200</v>
      </c>
      <c r="AW42" s="118">
        <f>AI42+AP42</f>
        <v>1100</v>
      </c>
      <c r="AX42" s="118">
        <f t="shared" si="48"/>
        <v>3100</v>
      </c>
      <c r="AY42" s="118">
        <f>AZ42</f>
        <v>2200</v>
      </c>
      <c r="AZ42" s="118">
        <v>2200</v>
      </c>
      <c r="BA42" s="118">
        <f>(H42*70%)-AS42</f>
        <v>1840</v>
      </c>
      <c r="BB42" s="118">
        <f>AX42-AY42</f>
        <v>900</v>
      </c>
      <c r="BC42" s="118"/>
      <c r="BD42" s="117">
        <f>BB42-BC42</f>
        <v>900</v>
      </c>
      <c r="BE42" s="118">
        <v>2200</v>
      </c>
      <c r="BF42" s="118">
        <f>BE42</f>
        <v>2200</v>
      </c>
      <c r="BG42" s="117">
        <f>AW42+AY42</f>
        <v>3300</v>
      </c>
      <c r="BH42" s="117">
        <f>BG42</f>
        <v>3300</v>
      </c>
      <c r="BI42" s="117">
        <f t="shared" si="49"/>
        <v>4852</v>
      </c>
      <c r="BJ42" s="117">
        <f t="shared" si="49"/>
        <v>4200</v>
      </c>
      <c r="BK42" s="117">
        <f t="shared" si="16"/>
        <v>4200</v>
      </c>
      <c r="BL42" s="117">
        <f>BH42</f>
        <v>3300</v>
      </c>
      <c r="BM42" s="117">
        <f t="shared" si="4"/>
        <v>2200</v>
      </c>
      <c r="BN42" s="117">
        <f t="shared" si="32"/>
        <v>900</v>
      </c>
      <c r="BO42" s="118"/>
      <c r="BP42" s="118">
        <f t="shared" si="50"/>
        <v>900</v>
      </c>
      <c r="BQ42" s="117">
        <v>900</v>
      </c>
      <c r="BR42" s="117">
        <f>BN42</f>
        <v>900</v>
      </c>
      <c r="BS42" s="108" t="s">
        <v>93</v>
      </c>
      <c r="BT42" s="163"/>
    </row>
    <row r="43" spans="1:72" s="18" customFormat="1" ht="30" x14ac:dyDescent="0.2">
      <c r="A43" s="17">
        <f t="shared" si="11"/>
        <v>31</v>
      </c>
      <c r="B43" s="188" t="s">
        <v>125</v>
      </c>
      <c r="C43" s="14"/>
      <c r="D43" s="14"/>
      <c r="E43" s="21"/>
      <c r="F43" s="132" t="s">
        <v>126</v>
      </c>
      <c r="G43" s="119">
        <v>10417</v>
      </c>
      <c r="H43" s="119">
        <v>10400</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118"/>
      <c r="AQ43" s="118"/>
      <c r="AR43" s="118"/>
      <c r="AS43" s="117"/>
      <c r="AT43" s="117"/>
      <c r="AU43" s="119">
        <f>G43</f>
        <v>10417</v>
      </c>
      <c r="AV43" s="119">
        <f>H43</f>
        <v>10400</v>
      </c>
      <c r="AW43" s="119"/>
      <c r="AX43" s="118">
        <f t="shared" si="48"/>
        <v>10400</v>
      </c>
      <c r="AY43" s="118"/>
      <c r="AZ43" s="118"/>
      <c r="BA43" s="118">
        <f>AX43*26%</f>
        <v>2704</v>
      </c>
      <c r="BB43" s="118"/>
      <c r="BC43" s="118"/>
      <c r="BD43" s="117"/>
      <c r="BE43" s="118"/>
      <c r="BF43" s="118"/>
      <c r="BG43" s="117">
        <v>10100</v>
      </c>
      <c r="BH43" s="117">
        <v>10100</v>
      </c>
      <c r="BI43" s="117">
        <f>AU43</f>
        <v>10417</v>
      </c>
      <c r="BJ43" s="117">
        <f>AV43</f>
        <v>10400</v>
      </c>
      <c r="BK43" s="117">
        <f t="shared" si="16"/>
        <v>10590</v>
      </c>
      <c r="BL43" s="117">
        <v>10100</v>
      </c>
      <c r="BM43" s="117">
        <f t="shared" si="4"/>
        <v>0</v>
      </c>
      <c r="BN43" s="117">
        <v>0</v>
      </c>
      <c r="BO43" s="119">
        <v>490</v>
      </c>
      <c r="BP43" s="118">
        <f>BN43+BO43</f>
        <v>490</v>
      </c>
      <c r="BQ43" s="117">
        <v>170</v>
      </c>
      <c r="BR43" s="117">
        <v>170</v>
      </c>
      <c r="BS43" s="17" t="s">
        <v>112</v>
      </c>
      <c r="BT43" s="163"/>
    </row>
    <row r="44" spans="1:72" s="16" customFormat="1" ht="30" x14ac:dyDescent="0.2">
      <c r="A44" s="17">
        <f t="shared" si="11"/>
        <v>32</v>
      </c>
      <c r="B44" s="182" t="s">
        <v>127</v>
      </c>
      <c r="C44" s="8"/>
      <c r="D44" s="8"/>
      <c r="E44" s="21">
        <v>2015</v>
      </c>
      <c r="F44" s="17" t="s">
        <v>128</v>
      </c>
      <c r="G44" s="117">
        <v>4957</v>
      </c>
      <c r="H44" s="117">
        <v>4709</v>
      </c>
      <c r="I44" s="118"/>
      <c r="J44" s="118"/>
      <c r="K44" s="118"/>
      <c r="L44" s="117"/>
      <c r="M44" s="117">
        <f>L44</f>
        <v>0</v>
      </c>
      <c r="N44" s="117">
        <v>2290</v>
      </c>
      <c r="O44" s="117">
        <v>2290</v>
      </c>
      <c r="P44" s="119">
        <f>N44*1.1</f>
        <v>2519</v>
      </c>
      <c r="Q44" s="119">
        <f>P44</f>
        <v>2519</v>
      </c>
      <c r="R44" s="117">
        <v>1000</v>
      </c>
      <c r="S44" s="117">
        <v>1000</v>
      </c>
      <c r="T44" s="118"/>
      <c r="U44" s="117">
        <v>0</v>
      </c>
      <c r="V44" s="117">
        <f>L44+N44</f>
        <v>2290</v>
      </c>
      <c r="W44" s="117">
        <f>M44+O44</f>
        <v>2290</v>
      </c>
      <c r="X44" s="118">
        <v>2700</v>
      </c>
      <c r="Y44" s="118">
        <f>X44</f>
        <v>2700</v>
      </c>
      <c r="Z44" s="118"/>
      <c r="AA44" s="118"/>
      <c r="AB44" s="117">
        <v>700</v>
      </c>
      <c r="AC44" s="117">
        <f>AB44</f>
        <v>700</v>
      </c>
      <c r="AD44" s="117"/>
      <c r="AE44" s="118"/>
      <c r="AF44" s="118">
        <f>V44+AC44</f>
        <v>2990</v>
      </c>
      <c r="AG44" s="117">
        <v>2000</v>
      </c>
      <c r="AH44" s="117">
        <f>AB44+AG44</f>
        <v>2700</v>
      </c>
      <c r="AI44" s="117">
        <f>AH44</f>
        <v>2700</v>
      </c>
      <c r="AJ44" s="117"/>
      <c r="AK44" s="117"/>
      <c r="AL44" s="117">
        <f>AM44</f>
        <v>0</v>
      </c>
      <c r="AM44" s="117"/>
      <c r="AN44" s="117">
        <f>V44+AH44</f>
        <v>4990</v>
      </c>
      <c r="AO44" s="117">
        <f>W44+AI44</f>
        <v>4990</v>
      </c>
      <c r="AP44" s="118"/>
      <c r="AQ44" s="118"/>
      <c r="AR44" s="118">
        <f>AQ44</f>
        <v>0</v>
      </c>
      <c r="AS44" s="117">
        <f>AN44+AP44</f>
        <v>4990</v>
      </c>
      <c r="AT44" s="117">
        <f>AO44+AP44</f>
        <v>4990</v>
      </c>
      <c r="AU44" s="118">
        <v>3400</v>
      </c>
      <c r="AV44" s="118">
        <f>AU44</f>
        <v>3400</v>
      </c>
      <c r="AW44" s="118">
        <f>AI44+AP44</f>
        <v>2700</v>
      </c>
      <c r="AX44" s="118">
        <f t="shared" si="48"/>
        <v>700</v>
      </c>
      <c r="AY44" s="118"/>
      <c r="AZ44" s="121"/>
      <c r="BA44" s="118">
        <f>(H44*90%)-AS44</f>
        <v>-751.89999999999964</v>
      </c>
      <c r="BB44" s="118">
        <f>AX44-AY44</f>
        <v>700</v>
      </c>
      <c r="BC44" s="118"/>
      <c r="BD44" s="117">
        <f>BB44-BC44</f>
        <v>700</v>
      </c>
      <c r="BE44" s="118">
        <f>AU44-BI44</f>
        <v>700</v>
      </c>
      <c r="BF44" s="118">
        <f>BE44</f>
        <v>700</v>
      </c>
      <c r="BG44" s="117">
        <v>1662</v>
      </c>
      <c r="BH44" s="117">
        <f>BG44</f>
        <v>1662</v>
      </c>
      <c r="BI44" s="117">
        <v>2700</v>
      </c>
      <c r="BJ44" s="117">
        <v>2700</v>
      </c>
      <c r="BK44" s="117">
        <f t="shared" si="16"/>
        <v>2173</v>
      </c>
      <c r="BL44" s="117">
        <f>BH44</f>
        <v>1662</v>
      </c>
      <c r="BM44" s="117">
        <f t="shared" si="4"/>
        <v>0</v>
      </c>
      <c r="BN44" s="117">
        <f>BJ44-BL44</f>
        <v>1038</v>
      </c>
      <c r="BO44" s="118">
        <v>-527</v>
      </c>
      <c r="BP44" s="118">
        <f>BN44+BO44</f>
        <v>511</v>
      </c>
      <c r="BQ44" s="117">
        <v>511</v>
      </c>
      <c r="BR44" s="117">
        <v>511</v>
      </c>
      <c r="BS44" s="108" t="s">
        <v>129</v>
      </c>
      <c r="BT44" s="109"/>
    </row>
    <row r="45" spans="1:72" s="16" customFormat="1" ht="30" x14ac:dyDescent="0.2">
      <c r="A45" s="17">
        <f t="shared" si="11"/>
        <v>33</v>
      </c>
      <c r="B45" s="186" t="s">
        <v>130</v>
      </c>
      <c r="C45" s="8"/>
      <c r="D45" s="8"/>
      <c r="E45" s="21"/>
      <c r="F45" s="212" t="s">
        <v>131</v>
      </c>
      <c r="G45" s="117">
        <v>29865</v>
      </c>
      <c r="H45" s="117">
        <v>8800</v>
      </c>
      <c r="I45" s="118"/>
      <c r="J45" s="118"/>
      <c r="K45" s="118"/>
      <c r="L45" s="117"/>
      <c r="M45" s="117"/>
      <c r="N45" s="117"/>
      <c r="O45" s="117"/>
      <c r="P45" s="119"/>
      <c r="Q45" s="119"/>
      <c r="R45" s="117"/>
      <c r="S45" s="117"/>
      <c r="T45" s="118"/>
      <c r="U45" s="117"/>
      <c r="V45" s="117">
        <v>8300</v>
      </c>
      <c r="W45" s="117"/>
      <c r="X45" s="118"/>
      <c r="Y45" s="118"/>
      <c r="Z45" s="118"/>
      <c r="AA45" s="118"/>
      <c r="AB45" s="117"/>
      <c r="AC45" s="117"/>
      <c r="AD45" s="117"/>
      <c r="AE45" s="118"/>
      <c r="AF45" s="118"/>
      <c r="AG45" s="117"/>
      <c r="AH45" s="117"/>
      <c r="AI45" s="117"/>
      <c r="AJ45" s="117"/>
      <c r="AK45" s="117"/>
      <c r="AL45" s="117"/>
      <c r="AM45" s="117"/>
      <c r="AN45" s="117"/>
      <c r="AO45" s="117"/>
      <c r="AP45" s="118"/>
      <c r="AQ45" s="118"/>
      <c r="AR45" s="118"/>
      <c r="AS45" s="117"/>
      <c r="AT45" s="117"/>
      <c r="AU45" s="118"/>
      <c r="AV45" s="118"/>
      <c r="AW45" s="118"/>
      <c r="AX45" s="118"/>
      <c r="AY45" s="118"/>
      <c r="AZ45" s="118"/>
      <c r="BA45" s="118"/>
      <c r="BB45" s="118"/>
      <c r="BC45" s="118"/>
      <c r="BD45" s="117"/>
      <c r="BE45" s="118"/>
      <c r="BF45" s="118"/>
      <c r="BG45" s="117">
        <v>27800</v>
      </c>
      <c r="BH45" s="117">
        <v>8300</v>
      </c>
      <c r="BI45" s="121">
        <v>15500</v>
      </c>
      <c r="BJ45" s="121">
        <v>500</v>
      </c>
      <c r="BK45" s="117">
        <f t="shared" si="16"/>
        <v>1231</v>
      </c>
      <c r="BL45" s="117">
        <v>500</v>
      </c>
      <c r="BM45" s="117">
        <f t="shared" si="4"/>
        <v>0</v>
      </c>
      <c r="BN45" s="117">
        <f>BJ45-BL45</f>
        <v>0</v>
      </c>
      <c r="BO45" s="118">
        <v>731</v>
      </c>
      <c r="BP45" s="118">
        <f t="shared" si="50"/>
        <v>731</v>
      </c>
      <c r="BQ45" s="117">
        <v>731</v>
      </c>
      <c r="BR45" s="117">
        <f>BQ45</f>
        <v>731</v>
      </c>
      <c r="BS45" s="108" t="s">
        <v>132</v>
      </c>
      <c r="BT45" s="109"/>
    </row>
    <row r="46" spans="1:72" s="16" customFormat="1" ht="30" x14ac:dyDescent="0.2">
      <c r="A46" s="17">
        <f t="shared" si="11"/>
        <v>34</v>
      </c>
      <c r="B46" s="189" t="s">
        <v>133</v>
      </c>
      <c r="C46" s="8"/>
      <c r="D46" s="8"/>
      <c r="E46" s="21"/>
      <c r="F46" s="213" t="s">
        <v>134</v>
      </c>
      <c r="G46" s="117">
        <v>6582</v>
      </c>
      <c r="H46" s="117">
        <v>6582</v>
      </c>
      <c r="I46" s="118"/>
      <c r="J46" s="118"/>
      <c r="K46" s="118"/>
      <c r="L46" s="117"/>
      <c r="M46" s="117"/>
      <c r="N46" s="117"/>
      <c r="O46" s="117"/>
      <c r="P46" s="119"/>
      <c r="Q46" s="119"/>
      <c r="R46" s="117"/>
      <c r="S46" s="117"/>
      <c r="T46" s="118"/>
      <c r="U46" s="117"/>
      <c r="V46" s="117">
        <v>6250</v>
      </c>
      <c r="W46" s="117"/>
      <c r="X46" s="118"/>
      <c r="Y46" s="118"/>
      <c r="Z46" s="118"/>
      <c r="AA46" s="118"/>
      <c r="AB46" s="117"/>
      <c r="AC46" s="117"/>
      <c r="AD46" s="117"/>
      <c r="AE46" s="118"/>
      <c r="AF46" s="118"/>
      <c r="AG46" s="117"/>
      <c r="AH46" s="117"/>
      <c r="AI46" s="117"/>
      <c r="AJ46" s="117"/>
      <c r="AK46" s="117"/>
      <c r="AL46" s="117"/>
      <c r="AM46" s="117"/>
      <c r="AN46" s="117"/>
      <c r="AO46" s="117"/>
      <c r="AP46" s="118"/>
      <c r="AQ46" s="118"/>
      <c r="AR46" s="118"/>
      <c r="AS46" s="117"/>
      <c r="AT46" s="117"/>
      <c r="AU46" s="118"/>
      <c r="AV46" s="118"/>
      <c r="AW46" s="118"/>
      <c r="AX46" s="118"/>
      <c r="AY46" s="118"/>
      <c r="AZ46" s="118"/>
      <c r="BA46" s="118"/>
      <c r="BB46" s="118"/>
      <c r="BC46" s="118"/>
      <c r="BD46" s="117"/>
      <c r="BE46" s="118"/>
      <c r="BF46" s="118"/>
      <c r="BG46" s="117"/>
      <c r="BH46" s="117"/>
      <c r="BI46" s="121"/>
      <c r="BJ46" s="121"/>
      <c r="BK46" s="117">
        <f t="shared" si="16"/>
        <v>155</v>
      </c>
      <c r="BL46" s="117"/>
      <c r="BM46" s="117">
        <f t="shared" si="4"/>
        <v>0</v>
      </c>
      <c r="BN46" s="117">
        <v>0</v>
      </c>
      <c r="BO46" s="118">
        <v>155</v>
      </c>
      <c r="BP46" s="118">
        <v>155</v>
      </c>
      <c r="BQ46" s="117">
        <v>155</v>
      </c>
      <c r="BR46" s="117">
        <v>155</v>
      </c>
      <c r="BS46" s="108" t="s">
        <v>132</v>
      </c>
      <c r="BT46" s="109"/>
    </row>
    <row r="47" spans="1:72" s="20" customFormat="1" ht="30" x14ac:dyDescent="0.2">
      <c r="A47" s="17">
        <f t="shared" si="11"/>
        <v>35</v>
      </c>
      <c r="B47" s="182" t="s">
        <v>135</v>
      </c>
      <c r="C47" s="8"/>
      <c r="D47" s="8"/>
      <c r="E47" s="17">
        <v>2016</v>
      </c>
      <c r="F47" s="212" t="s">
        <v>136</v>
      </c>
      <c r="G47" s="117">
        <v>5523</v>
      </c>
      <c r="H47" s="117">
        <v>5000</v>
      </c>
      <c r="I47" s="118"/>
      <c r="J47" s="118"/>
      <c r="K47" s="118"/>
      <c r="L47" s="117"/>
      <c r="M47" s="117"/>
      <c r="N47" s="117"/>
      <c r="O47" s="117"/>
      <c r="P47" s="118"/>
      <c r="Q47" s="118"/>
      <c r="R47" s="117"/>
      <c r="S47" s="117"/>
      <c r="T47" s="118"/>
      <c r="U47" s="117"/>
      <c r="V47" s="117"/>
      <c r="W47" s="117"/>
      <c r="X47" s="117">
        <f>G47</f>
        <v>5523</v>
      </c>
      <c r="Y47" s="121">
        <f>H47</f>
        <v>5000</v>
      </c>
      <c r="Z47" s="118"/>
      <c r="AA47" s="118"/>
      <c r="AB47" s="117">
        <v>600</v>
      </c>
      <c r="AC47" s="117">
        <f>AB47</f>
        <v>600</v>
      </c>
      <c r="AD47" s="117"/>
      <c r="AE47" s="118"/>
      <c r="AF47" s="118">
        <f>V47+AC47</f>
        <v>600</v>
      </c>
      <c r="AG47" s="117"/>
      <c r="AH47" s="117">
        <f>AB47+AG47</f>
        <v>600</v>
      </c>
      <c r="AI47" s="117">
        <f>AH47</f>
        <v>600</v>
      </c>
      <c r="AJ47" s="117"/>
      <c r="AK47" s="117"/>
      <c r="AL47" s="117">
        <f>AM47</f>
        <v>599</v>
      </c>
      <c r="AM47" s="117">
        <v>599</v>
      </c>
      <c r="AN47" s="117">
        <f>V47+AH47</f>
        <v>600</v>
      </c>
      <c r="AO47" s="117">
        <f>W47+AI47</f>
        <v>600</v>
      </c>
      <c r="AP47" s="121">
        <v>3000</v>
      </c>
      <c r="AQ47" s="121">
        <v>3000</v>
      </c>
      <c r="AR47" s="118">
        <f>AQ47</f>
        <v>3000</v>
      </c>
      <c r="AS47" s="117">
        <f>AN47+AP47</f>
        <v>3600</v>
      </c>
      <c r="AT47" s="117">
        <f>AO47+AP47</f>
        <v>3600</v>
      </c>
      <c r="AU47" s="118">
        <v>5000</v>
      </c>
      <c r="AV47" s="118">
        <f>AU47</f>
        <v>5000</v>
      </c>
      <c r="AW47" s="118">
        <f>AI47+AP47</f>
        <v>3600</v>
      </c>
      <c r="AX47" s="118">
        <f>AV47-AI47-AP47</f>
        <v>1400</v>
      </c>
      <c r="AY47" s="118">
        <v>700</v>
      </c>
      <c r="AZ47" s="121">
        <v>700</v>
      </c>
      <c r="BA47" s="118">
        <f>(H47*90%)-AS47</f>
        <v>900</v>
      </c>
      <c r="BB47" s="118">
        <f t="shared" ref="BB47:BB57" si="51">AX47-AY47</f>
        <v>700</v>
      </c>
      <c r="BC47" s="118">
        <v>686</v>
      </c>
      <c r="BD47" s="117">
        <f t="shared" ref="BD47:BD57" si="52">BB47-BC47</f>
        <v>14</v>
      </c>
      <c r="BE47" s="118">
        <v>596</v>
      </c>
      <c r="BF47" s="118">
        <f t="shared" ref="BF47:BF56" si="53">BE47</f>
        <v>596</v>
      </c>
      <c r="BG47" s="117">
        <f>AW47+AY47+686</f>
        <v>4986</v>
      </c>
      <c r="BH47" s="117">
        <f t="shared" ref="BH47:BH56" si="54">BG47</f>
        <v>4986</v>
      </c>
      <c r="BI47" s="117">
        <f t="shared" ref="BI47:BJ56" si="55">AU47</f>
        <v>5000</v>
      </c>
      <c r="BJ47" s="117">
        <f t="shared" si="55"/>
        <v>5000</v>
      </c>
      <c r="BK47" s="117">
        <f t="shared" si="16"/>
        <v>5000</v>
      </c>
      <c r="BL47" s="117">
        <f t="shared" ref="BL47:BL56" si="56">BH47</f>
        <v>4986</v>
      </c>
      <c r="BM47" s="117">
        <f t="shared" si="4"/>
        <v>700</v>
      </c>
      <c r="BN47" s="117">
        <f t="shared" ref="BN47:BN57" si="57">BJ47-BL47</f>
        <v>14</v>
      </c>
      <c r="BO47" s="118"/>
      <c r="BP47" s="118">
        <f t="shared" ref="BP47:BP57" si="58">BN47+BO47</f>
        <v>14</v>
      </c>
      <c r="BQ47" s="117">
        <v>22</v>
      </c>
      <c r="BR47" s="117">
        <v>14</v>
      </c>
      <c r="BS47" s="108" t="s">
        <v>137</v>
      </c>
      <c r="BT47" s="109"/>
    </row>
    <row r="48" spans="1:72" s="20" customFormat="1" ht="45" x14ac:dyDescent="0.2">
      <c r="A48" s="17">
        <f t="shared" si="11"/>
        <v>36</v>
      </c>
      <c r="B48" s="188" t="s">
        <v>138</v>
      </c>
      <c r="C48" s="8"/>
      <c r="D48" s="8"/>
      <c r="E48" s="17">
        <v>2017</v>
      </c>
      <c r="F48" s="214" t="s">
        <v>139</v>
      </c>
      <c r="G48" s="122">
        <v>4808</v>
      </c>
      <c r="H48" s="121">
        <v>3000</v>
      </c>
      <c r="I48" s="118"/>
      <c r="J48" s="118"/>
      <c r="K48" s="118"/>
      <c r="L48" s="117"/>
      <c r="M48" s="117"/>
      <c r="N48" s="117"/>
      <c r="O48" s="117"/>
      <c r="P48" s="118"/>
      <c r="Q48" s="118"/>
      <c r="R48" s="117"/>
      <c r="S48" s="117"/>
      <c r="T48" s="118"/>
      <c r="U48" s="117"/>
      <c r="V48" s="117"/>
      <c r="W48" s="117"/>
      <c r="X48" s="117"/>
      <c r="Y48" s="121"/>
      <c r="Z48" s="118"/>
      <c r="AA48" s="118"/>
      <c r="AB48" s="117"/>
      <c r="AC48" s="117"/>
      <c r="AD48" s="117"/>
      <c r="AE48" s="118"/>
      <c r="AF48" s="118"/>
      <c r="AG48" s="117"/>
      <c r="AH48" s="117"/>
      <c r="AI48" s="117"/>
      <c r="AJ48" s="117"/>
      <c r="AK48" s="117"/>
      <c r="AL48" s="117"/>
      <c r="AM48" s="117"/>
      <c r="AN48" s="117"/>
      <c r="AO48" s="117"/>
      <c r="AP48" s="121"/>
      <c r="AQ48" s="121">
        <v>4400</v>
      </c>
      <c r="AR48" s="118">
        <v>800</v>
      </c>
      <c r="AS48" s="117">
        <v>800</v>
      </c>
      <c r="AT48" s="117"/>
      <c r="AU48" s="122">
        <v>4808</v>
      </c>
      <c r="AV48" s="121">
        <v>3000</v>
      </c>
      <c r="AW48" s="118"/>
      <c r="AX48" s="118">
        <f>AV48-AI48-AP48</f>
        <v>3000</v>
      </c>
      <c r="AY48" s="118">
        <f t="shared" ref="AY48:AY56" si="59">AZ48</f>
        <v>2700</v>
      </c>
      <c r="AZ48" s="121">
        <f>AV48*90%-AW48</f>
        <v>2700</v>
      </c>
      <c r="BA48" s="118">
        <f>(H48*90%)-AS48</f>
        <v>1900</v>
      </c>
      <c r="BB48" s="118">
        <f t="shared" si="51"/>
        <v>300</v>
      </c>
      <c r="BC48" s="118"/>
      <c r="BD48" s="117">
        <f t="shared" si="52"/>
        <v>300</v>
      </c>
      <c r="BE48" s="118">
        <v>2650</v>
      </c>
      <c r="BF48" s="118">
        <f t="shared" si="53"/>
        <v>2650</v>
      </c>
      <c r="BG48" s="117">
        <f>AW48+AY48</f>
        <v>2700</v>
      </c>
      <c r="BH48" s="117">
        <f t="shared" si="54"/>
        <v>2700</v>
      </c>
      <c r="BI48" s="117">
        <f t="shared" si="55"/>
        <v>4808</v>
      </c>
      <c r="BJ48" s="117">
        <f t="shared" si="55"/>
        <v>3000</v>
      </c>
      <c r="BK48" s="117">
        <f t="shared" si="16"/>
        <v>3000</v>
      </c>
      <c r="BL48" s="117">
        <f t="shared" si="56"/>
        <v>2700</v>
      </c>
      <c r="BM48" s="117">
        <f t="shared" si="4"/>
        <v>2700</v>
      </c>
      <c r="BN48" s="117">
        <f t="shared" si="57"/>
        <v>300</v>
      </c>
      <c r="BO48" s="118">
        <v>0</v>
      </c>
      <c r="BP48" s="118">
        <f t="shared" si="58"/>
        <v>300</v>
      </c>
      <c r="BQ48" s="117">
        <v>300</v>
      </c>
      <c r="BR48" s="117">
        <f>BN48</f>
        <v>300</v>
      </c>
      <c r="BS48" s="108" t="s">
        <v>140</v>
      </c>
      <c r="BT48" s="109"/>
    </row>
    <row r="49" spans="1:72" s="18" customFormat="1" ht="30" x14ac:dyDescent="0.2">
      <c r="A49" s="17">
        <f t="shared" si="11"/>
        <v>37</v>
      </c>
      <c r="B49" s="188" t="s">
        <v>141</v>
      </c>
      <c r="C49" s="14"/>
      <c r="D49" s="14"/>
      <c r="E49" s="17">
        <v>2017</v>
      </c>
      <c r="F49" s="17" t="s">
        <v>142</v>
      </c>
      <c r="G49" s="215">
        <v>2650</v>
      </c>
      <c r="H49" s="121">
        <v>2400</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118">
        <v>750</v>
      </c>
      <c r="AQ49" s="118">
        <v>750</v>
      </c>
      <c r="AR49" s="118">
        <f t="shared" ref="AR49:AR57" si="60">AQ49</f>
        <v>750</v>
      </c>
      <c r="AS49" s="117">
        <f t="shared" ref="AS49:AS57" si="61">AN49+AP49</f>
        <v>750</v>
      </c>
      <c r="AT49" s="117">
        <f t="shared" ref="AT49:AT57" si="62">AO49+AP49</f>
        <v>750</v>
      </c>
      <c r="AU49" s="117">
        <f t="shared" ref="AU49:AV51" si="63">G49</f>
        <v>2650</v>
      </c>
      <c r="AV49" s="118">
        <f t="shared" si="63"/>
        <v>2400</v>
      </c>
      <c r="AW49" s="118">
        <f t="shared" ref="AW49:AW57" si="64">AI49+AP49</f>
        <v>750</v>
      </c>
      <c r="AX49" s="118">
        <f>AV49-AI49-AP49-17</f>
        <v>1633</v>
      </c>
      <c r="AY49" s="118">
        <f t="shared" si="59"/>
        <v>1400</v>
      </c>
      <c r="AZ49" s="121">
        <v>1400</v>
      </c>
      <c r="BA49" s="118">
        <f>(H49*90%)-AS49</f>
        <v>1410</v>
      </c>
      <c r="BB49" s="118">
        <f t="shared" si="51"/>
        <v>233</v>
      </c>
      <c r="BC49" s="118"/>
      <c r="BD49" s="117">
        <f t="shared" si="52"/>
        <v>233</v>
      </c>
      <c r="BE49" s="118">
        <v>1276</v>
      </c>
      <c r="BF49" s="118">
        <f t="shared" si="53"/>
        <v>1276</v>
      </c>
      <c r="BG49" s="117">
        <f>AW49+AY49+17</f>
        <v>2167</v>
      </c>
      <c r="BH49" s="117">
        <f t="shared" si="54"/>
        <v>2167</v>
      </c>
      <c r="BI49" s="117">
        <f t="shared" si="55"/>
        <v>2650</v>
      </c>
      <c r="BJ49" s="117">
        <f t="shared" si="55"/>
        <v>2400</v>
      </c>
      <c r="BK49" s="117">
        <f t="shared" si="16"/>
        <v>2400</v>
      </c>
      <c r="BL49" s="117">
        <f t="shared" si="56"/>
        <v>2167</v>
      </c>
      <c r="BM49" s="117">
        <f t="shared" si="4"/>
        <v>1400</v>
      </c>
      <c r="BN49" s="117">
        <f t="shared" si="57"/>
        <v>233</v>
      </c>
      <c r="BO49" s="118"/>
      <c r="BP49" s="118">
        <f t="shared" si="58"/>
        <v>233</v>
      </c>
      <c r="BQ49" s="117">
        <v>233</v>
      </c>
      <c r="BR49" s="117">
        <f>BN49</f>
        <v>233</v>
      </c>
      <c r="BS49" s="17" t="s">
        <v>140</v>
      </c>
      <c r="BT49" s="163"/>
    </row>
    <row r="50" spans="1:72" s="18" customFormat="1" ht="30" x14ac:dyDescent="0.2">
      <c r="A50" s="17">
        <f t="shared" si="11"/>
        <v>38</v>
      </c>
      <c r="B50" s="188" t="s">
        <v>143</v>
      </c>
      <c r="C50" s="14"/>
      <c r="D50" s="14"/>
      <c r="E50" s="17">
        <v>2017</v>
      </c>
      <c r="F50" s="17" t="s">
        <v>144</v>
      </c>
      <c r="G50" s="215">
        <v>3112</v>
      </c>
      <c r="H50" s="121">
        <v>2800</v>
      </c>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118">
        <v>800</v>
      </c>
      <c r="AQ50" s="118">
        <v>800</v>
      </c>
      <c r="AR50" s="118">
        <f t="shared" si="60"/>
        <v>800</v>
      </c>
      <c r="AS50" s="117">
        <f t="shared" si="61"/>
        <v>800</v>
      </c>
      <c r="AT50" s="117">
        <f t="shared" si="62"/>
        <v>800</v>
      </c>
      <c r="AU50" s="117">
        <f t="shared" si="63"/>
        <v>3112</v>
      </c>
      <c r="AV50" s="118">
        <f t="shared" si="63"/>
        <v>2800</v>
      </c>
      <c r="AW50" s="118">
        <f t="shared" si="64"/>
        <v>800</v>
      </c>
      <c r="AX50" s="118">
        <f>AV50-AI50-AP50-15</f>
        <v>1985</v>
      </c>
      <c r="AY50" s="118">
        <f t="shared" si="59"/>
        <v>1800</v>
      </c>
      <c r="AZ50" s="121">
        <v>1800</v>
      </c>
      <c r="BA50" s="118">
        <f>(H50*90%)-AS50</f>
        <v>1720</v>
      </c>
      <c r="BB50" s="118">
        <f t="shared" si="51"/>
        <v>185</v>
      </c>
      <c r="BC50" s="118"/>
      <c r="BD50" s="117">
        <f t="shared" si="52"/>
        <v>185</v>
      </c>
      <c r="BE50" s="118">
        <v>1800</v>
      </c>
      <c r="BF50" s="118">
        <f t="shared" si="53"/>
        <v>1800</v>
      </c>
      <c r="BG50" s="117">
        <f>AW50+AY50+15</f>
        <v>2615</v>
      </c>
      <c r="BH50" s="117">
        <f t="shared" si="54"/>
        <v>2615</v>
      </c>
      <c r="BI50" s="117">
        <f t="shared" si="55"/>
        <v>3112</v>
      </c>
      <c r="BJ50" s="117">
        <f t="shared" si="55"/>
        <v>2800</v>
      </c>
      <c r="BK50" s="117">
        <f t="shared" si="16"/>
        <v>2800</v>
      </c>
      <c r="BL50" s="117">
        <f t="shared" si="56"/>
        <v>2615</v>
      </c>
      <c r="BM50" s="117">
        <f t="shared" si="4"/>
        <v>1800</v>
      </c>
      <c r="BN50" s="117">
        <f t="shared" si="57"/>
        <v>185</v>
      </c>
      <c r="BO50" s="118"/>
      <c r="BP50" s="118">
        <f t="shared" si="58"/>
        <v>185</v>
      </c>
      <c r="BQ50" s="117">
        <v>185</v>
      </c>
      <c r="BR50" s="117">
        <f>BN50</f>
        <v>185</v>
      </c>
      <c r="BS50" s="17" t="s">
        <v>137</v>
      </c>
      <c r="BT50" s="163"/>
    </row>
    <row r="51" spans="1:72" s="18" customFormat="1" ht="30" x14ac:dyDescent="0.2">
      <c r="A51" s="17">
        <f t="shared" si="11"/>
        <v>39</v>
      </c>
      <c r="B51" s="186" t="s">
        <v>145</v>
      </c>
      <c r="C51" s="14"/>
      <c r="D51" s="14"/>
      <c r="E51" s="17">
        <v>2017</v>
      </c>
      <c r="F51" s="17" t="s">
        <v>146</v>
      </c>
      <c r="G51" s="121">
        <v>4995</v>
      </c>
      <c r="H51" s="121">
        <v>4500</v>
      </c>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118">
        <v>1300</v>
      </c>
      <c r="AQ51" s="118">
        <v>1300</v>
      </c>
      <c r="AR51" s="118">
        <f t="shared" si="60"/>
        <v>1300</v>
      </c>
      <c r="AS51" s="117">
        <f t="shared" si="61"/>
        <v>1300</v>
      </c>
      <c r="AT51" s="117">
        <f t="shared" si="62"/>
        <v>1300</v>
      </c>
      <c r="AU51" s="117">
        <f t="shared" si="63"/>
        <v>4995</v>
      </c>
      <c r="AV51" s="118">
        <f t="shared" si="63"/>
        <v>4500</v>
      </c>
      <c r="AW51" s="118">
        <f t="shared" si="64"/>
        <v>1300</v>
      </c>
      <c r="AX51" s="118">
        <f>AV51-AI51-AP51-42</f>
        <v>3158</v>
      </c>
      <c r="AY51" s="118">
        <f t="shared" si="59"/>
        <v>2400</v>
      </c>
      <c r="AZ51" s="118">
        <v>2400</v>
      </c>
      <c r="BA51" s="118">
        <f>(H51*70%)-AS51</f>
        <v>1850</v>
      </c>
      <c r="BB51" s="118">
        <f t="shared" si="51"/>
        <v>758</v>
      </c>
      <c r="BC51" s="118"/>
      <c r="BD51" s="117">
        <f t="shared" si="52"/>
        <v>758</v>
      </c>
      <c r="BE51" s="118">
        <v>2389</v>
      </c>
      <c r="BF51" s="118">
        <f t="shared" si="53"/>
        <v>2389</v>
      </c>
      <c r="BG51" s="117">
        <f>AW51+AY51+42</f>
        <v>3742</v>
      </c>
      <c r="BH51" s="117">
        <f t="shared" si="54"/>
        <v>3742</v>
      </c>
      <c r="BI51" s="117">
        <f t="shared" si="55"/>
        <v>4995</v>
      </c>
      <c r="BJ51" s="117">
        <f t="shared" si="55"/>
        <v>4500</v>
      </c>
      <c r="BK51" s="117">
        <f t="shared" si="16"/>
        <v>4500</v>
      </c>
      <c r="BL51" s="117">
        <f t="shared" si="56"/>
        <v>3742</v>
      </c>
      <c r="BM51" s="117">
        <f t="shared" si="4"/>
        <v>2400</v>
      </c>
      <c r="BN51" s="117">
        <f t="shared" si="57"/>
        <v>758</v>
      </c>
      <c r="BO51" s="118"/>
      <c r="BP51" s="118">
        <f t="shared" si="58"/>
        <v>758</v>
      </c>
      <c r="BQ51" s="117">
        <v>758</v>
      </c>
      <c r="BR51" s="117">
        <f>BN51</f>
        <v>758</v>
      </c>
      <c r="BS51" s="17" t="s">
        <v>137</v>
      </c>
      <c r="BT51" s="163"/>
    </row>
    <row r="52" spans="1:72" s="20" customFormat="1" ht="30" x14ac:dyDescent="0.2">
      <c r="A52" s="17">
        <f t="shared" si="11"/>
        <v>40</v>
      </c>
      <c r="B52" s="182" t="s">
        <v>147</v>
      </c>
      <c r="C52" s="8"/>
      <c r="D52" s="8"/>
      <c r="E52" s="17">
        <v>2016</v>
      </c>
      <c r="F52" s="17" t="s">
        <v>148</v>
      </c>
      <c r="G52" s="117">
        <v>5269</v>
      </c>
      <c r="H52" s="117">
        <v>4740</v>
      </c>
      <c r="I52" s="118"/>
      <c r="J52" s="118"/>
      <c r="K52" s="118"/>
      <c r="L52" s="117"/>
      <c r="M52" s="117"/>
      <c r="N52" s="117"/>
      <c r="O52" s="117"/>
      <c r="P52" s="118"/>
      <c r="Q52" s="118"/>
      <c r="R52" s="117"/>
      <c r="S52" s="117"/>
      <c r="T52" s="118"/>
      <c r="U52" s="117"/>
      <c r="V52" s="117"/>
      <c r="W52" s="117"/>
      <c r="X52" s="117">
        <f t="shared" ref="X52:Y55" si="65">G52</f>
        <v>5269</v>
      </c>
      <c r="Y52" s="121">
        <f t="shared" si="65"/>
        <v>4740</v>
      </c>
      <c r="Z52" s="118"/>
      <c r="AA52" s="118"/>
      <c r="AB52" s="117">
        <v>850</v>
      </c>
      <c r="AC52" s="117">
        <f>AB52</f>
        <v>850</v>
      </c>
      <c r="AD52" s="117"/>
      <c r="AE52" s="118"/>
      <c r="AF52" s="118">
        <f t="shared" ref="AF52:AF57" si="66">V52+AC52</f>
        <v>850</v>
      </c>
      <c r="AG52" s="117"/>
      <c r="AH52" s="117">
        <f t="shared" ref="AH52:AH57" si="67">AB52+AG52</f>
        <v>850</v>
      </c>
      <c r="AI52" s="117">
        <f t="shared" ref="AI52:AI57" si="68">AH52</f>
        <v>850</v>
      </c>
      <c r="AJ52" s="117"/>
      <c r="AK52" s="117"/>
      <c r="AL52" s="117">
        <f t="shared" ref="AL52:AL57" si="69">AM52</f>
        <v>770</v>
      </c>
      <c r="AM52" s="117">
        <v>770</v>
      </c>
      <c r="AN52" s="117">
        <f t="shared" ref="AN52:AO60" si="70">V52+AH52</f>
        <v>850</v>
      </c>
      <c r="AO52" s="117">
        <f t="shared" si="70"/>
        <v>850</v>
      </c>
      <c r="AP52" s="121">
        <v>2800</v>
      </c>
      <c r="AQ52" s="121">
        <v>2800</v>
      </c>
      <c r="AR52" s="118">
        <f t="shared" si="60"/>
        <v>2800</v>
      </c>
      <c r="AS52" s="117">
        <f t="shared" si="61"/>
        <v>3650</v>
      </c>
      <c r="AT52" s="117">
        <f t="shared" si="62"/>
        <v>3650</v>
      </c>
      <c r="AU52" s="118">
        <v>4740</v>
      </c>
      <c r="AV52" s="118">
        <f t="shared" ref="AV52:AV57" si="71">AU52</f>
        <v>4740</v>
      </c>
      <c r="AW52" s="118">
        <f t="shared" si="64"/>
        <v>3650</v>
      </c>
      <c r="AX52" s="118">
        <f t="shared" ref="AX52:AX57" si="72">AV52-AI52-AP52</f>
        <v>1090</v>
      </c>
      <c r="AY52" s="118">
        <f t="shared" si="59"/>
        <v>600</v>
      </c>
      <c r="AZ52" s="121">
        <v>600</v>
      </c>
      <c r="BA52" s="118">
        <f>(H52*90%)-AS52</f>
        <v>616</v>
      </c>
      <c r="BB52" s="118">
        <f t="shared" si="51"/>
        <v>490</v>
      </c>
      <c r="BC52" s="118"/>
      <c r="BD52" s="117">
        <f t="shared" si="52"/>
        <v>490</v>
      </c>
      <c r="BE52" s="118">
        <v>580</v>
      </c>
      <c r="BF52" s="118">
        <f t="shared" si="53"/>
        <v>580</v>
      </c>
      <c r="BG52" s="117">
        <f>AW52+AY52</f>
        <v>4250</v>
      </c>
      <c r="BH52" s="117">
        <f t="shared" si="54"/>
        <v>4250</v>
      </c>
      <c r="BI52" s="117">
        <f t="shared" si="55"/>
        <v>4740</v>
      </c>
      <c r="BJ52" s="117">
        <f t="shared" si="55"/>
        <v>4740</v>
      </c>
      <c r="BK52" s="117">
        <f t="shared" si="16"/>
        <v>4699</v>
      </c>
      <c r="BL52" s="117">
        <f t="shared" si="56"/>
        <v>4250</v>
      </c>
      <c r="BM52" s="117">
        <f t="shared" si="4"/>
        <v>600</v>
      </c>
      <c r="BN52" s="117">
        <f t="shared" si="57"/>
        <v>490</v>
      </c>
      <c r="BO52" s="118">
        <v>-41</v>
      </c>
      <c r="BP52" s="118">
        <f t="shared" si="58"/>
        <v>449</v>
      </c>
      <c r="BQ52" s="117">
        <v>449</v>
      </c>
      <c r="BR52" s="117">
        <v>449</v>
      </c>
      <c r="BS52" s="23" t="s">
        <v>149</v>
      </c>
      <c r="BT52" s="165"/>
    </row>
    <row r="53" spans="1:72" s="20" customFormat="1" ht="30" x14ac:dyDescent="0.2">
      <c r="A53" s="17">
        <f t="shared" si="11"/>
        <v>41</v>
      </c>
      <c r="B53" s="182" t="s">
        <v>150</v>
      </c>
      <c r="C53" s="8"/>
      <c r="D53" s="8"/>
      <c r="E53" s="17">
        <v>2016</v>
      </c>
      <c r="F53" s="17" t="s">
        <v>151</v>
      </c>
      <c r="G53" s="117">
        <v>6674</v>
      </c>
      <c r="H53" s="117">
        <v>6010</v>
      </c>
      <c r="I53" s="118"/>
      <c r="J53" s="118"/>
      <c r="K53" s="118"/>
      <c r="L53" s="117"/>
      <c r="M53" s="117"/>
      <c r="N53" s="117"/>
      <c r="O53" s="117"/>
      <c r="P53" s="118"/>
      <c r="Q53" s="118"/>
      <c r="R53" s="117"/>
      <c r="S53" s="117"/>
      <c r="T53" s="118"/>
      <c r="U53" s="117"/>
      <c r="V53" s="117"/>
      <c r="W53" s="117"/>
      <c r="X53" s="117">
        <f t="shared" si="65"/>
        <v>6674</v>
      </c>
      <c r="Y53" s="121">
        <f t="shared" si="65"/>
        <v>6010</v>
      </c>
      <c r="Z53" s="118"/>
      <c r="AA53" s="118"/>
      <c r="AB53" s="117">
        <v>900</v>
      </c>
      <c r="AC53" s="117">
        <f>AB53</f>
        <v>900</v>
      </c>
      <c r="AD53" s="117"/>
      <c r="AE53" s="118"/>
      <c r="AF53" s="118">
        <f t="shared" si="66"/>
        <v>900</v>
      </c>
      <c r="AG53" s="117"/>
      <c r="AH53" s="117">
        <f t="shared" si="67"/>
        <v>900</v>
      </c>
      <c r="AI53" s="117">
        <f t="shared" si="68"/>
        <v>900</v>
      </c>
      <c r="AJ53" s="117"/>
      <c r="AK53" s="117"/>
      <c r="AL53" s="117">
        <f t="shared" si="69"/>
        <v>800</v>
      </c>
      <c r="AM53" s="117">
        <v>800</v>
      </c>
      <c r="AN53" s="117">
        <f t="shared" si="70"/>
        <v>900</v>
      </c>
      <c r="AO53" s="117">
        <f t="shared" si="70"/>
        <v>900</v>
      </c>
      <c r="AP53" s="121">
        <v>3700</v>
      </c>
      <c r="AQ53" s="121">
        <v>3268</v>
      </c>
      <c r="AR53" s="118">
        <f t="shared" si="60"/>
        <v>3268</v>
      </c>
      <c r="AS53" s="117">
        <f t="shared" si="61"/>
        <v>4600</v>
      </c>
      <c r="AT53" s="117">
        <f t="shared" si="62"/>
        <v>4600</v>
      </c>
      <c r="AU53" s="118">
        <v>6010</v>
      </c>
      <c r="AV53" s="118">
        <f t="shared" si="71"/>
        <v>6010</v>
      </c>
      <c r="AW53" s="118">
        <f t="shared" si="64"/>
        <v>4600</v>
      </c>
      <c r="AX53" s="118">
        <f t="shared" si="72"/>
        <v>1410</v>
      </c>
      <c r="AY53" s="118">
        <f t="shared" si="59"/>
        <v>800</v>
      </c>
      <c r="AZ53" s="121">
        <v>800</v>
      </c>
      <c r="BA53" s="118">
        <f>(H53*90%)-AS53</f>
        <v>809</v>
      </c>
      <c r="BB53" s="118">
        <f t="shared" si="51"/>
        <v>610</v>
      </c>
      <c r="BC53" s="118"/>
      <c r="BD53" s="117">
        <f t="shared" si="52"/>
        <v>610</v>
      </c>
      <c r="BE53" s="118">
        <v>777</v>
      </c>
      <c r="BF53" s="118">
        <f t="shared" si="53"/>
        <v>777</v>
      </c>
      <c r="BG53" s="117">
        <f>AW53+AY53</f>
        <v>5400</v>
      </c>
      <c r="BH53" s="117">
        <f t="shared" si="54"/>
        <v>5400</v>
      </c>
      <c r="BI53" s="117">
        <f t="shared" si="55"/>
        <v>6010</v>
      </c>
      <c r="BJ53" s="117">
        <f t="shared" si="55"/>
        <v>6010</v>
      </c>
      <c r="BK53" s="117">
        <f t="shared" si="16"/>
        <v>5882</v>
      </c>
      <c r="BL53" s="117">
        <f t="shared" si="56"/>
        <v>5400</v>
      </c>
      <c r="BM53" s="117">
        <f t="shared" si="4"/>
        <v>800</v>
      </c>
      <c r="BN53" s="117">
        <f t="shared" si="57"/>
        <v>610</v>
      </c>
      <c r="BO53" s="118">
        <v>-128</v>
      </c>
      <c r="BP53" s="118">
        <f t="shared" si="58"/>
        <v>482</v>
      </c>
      <c r="BQ53" s="117">
        <v>482</v>
      </c>
      <c r="BR53" s="117">
        <v>482</v>
      </c>
      <c r="BS53" s="23" t="s">
        <v>149</v>
      </c>
      <c r="BT53" s="165"/>
    </row>
    <row r="54" spans="1:72" s="20" customFormat="1" ht="30" x14ac:dyDescent="0.2">
      <c r="A54" s="17">
        <f t="shared" si="11"/>
        <v>42</v>
      </c>
      <c r="B54" s="182" t="s">
        <v>152</v>
      </c>
      <c r="C54" s="8"/>
      <c r="D54" s="8"/>
      <c r="E54" s="17">
        <v>2016</v>
      </c>
      <c r="F54" s="17" t="s">
        <v>153</v>
      </c>
      <c r="G54" s="117">
        <v>6302</v>
      </c>
      <c r="H54" s="117">
        <v>5670</v>
      </c>
      <c r="I54" s="118"/>
      <c r="J54" s="118"/>
      <c r="K54" s="118"/>
      <c r="L54" s="117"/>
      <c r="M54" s="117"/>
      <c r="N54" s="117"/>
      <c r="O54" s="117"/>
      <c r="P54" s="118"/>
      <c r="Q54" s="118"/>
      <c r="R54" s="117"/>
      <c r="S54" s="117"/>
      <c r="T54" s="118"/>
      <c r="U54" s="117"/>
      <c r="V54" s="117"/>
      <c r="W54" s="117"/>
      <c r="X54" s="117">
        <f t="shared" si="65"/>
        <v>6302</v>
      </c>
      <c r="Y54" s="121">
        <f t="shared" si="65"/>
        <v>5670</v>
      </c>
      <c r="Z54" s="118"/>
      <c r="AA54" s="118"/>
      <c r="AB54" s="117">
        <v>900</v>
      </c>
      <c r="AC54" s="117">
        <f>AB54</f>
        <v>900</v>
      </c>
      <c r="AD54" s="117"/>
      <c r="AE54" s="118"/>
      <c r="AF54" s="118">
        <f t="shared" si="66"/>
        <v>900</v>
      </c>
      <c r="AG54" s="117"/>
      <c r="AH54" s="117">
        <f t="shared" si="67"/>
        <v>900</v>
      </c>
      <c r="AI54" s="117">
        <f t="shared" si="68"/>
        <v>900</v>
      </c>
      <c r="AJ54" s="117"/>
      <c r="AK54" s="117"/>
      <c r="AL54" s="117">
        <f t="shared" si="69"/>
        <v>700</v>
      </c>
      <c r="AM54" s="117">
        <v>700</v>
      </c>
      <c r="AN54" s="117">
        <f t="shared" si="70"/>
        <v>900</v>
      </c>
      <c r="AO54" s="117">
        <f t="shared" si="70"/>
        <v>900</v>
      </c>
      <c r="AP54" s="121">
        <v>3500</v>
      </c>
      <c r="AQ54" s="121">
        <v>3425</v>
      </c>
      <c r="AR54" s="118">
        <f t="shared" si="60"/>
        <v>3425</v>
      </c>
      <c r="AS54" s="117">
        <f t="shared" si="61"/>
        <v>4400</v>
      </c>
      <c r="AT54" s="117">
        <f t="shared" si="62"/>
        <v>4400</v>
      </c>
      <c r="AU54" s="118">
        <v>5670</v>
      </c>
      <c r="AV54" s="118">
        <f t="shared" si="71"/>
        <v>5670</v>
      </c>
      <c r="AW54" s="118">
        <f t="shared" si="64"/>
        <v>4400</v>
      </c>
      <c r="AX54" s="118">
        <f t="shared" si="72"/>
        <v>1270</v>
      </c>
      <c r="AY54" s="118">
        <f t="shared" si="59"/>
        <v>700</v>
      </c>
      <c r="AZ54" s="121">
        <v>700</v>
      </c>
      <c r="BA54" s="118">
        <f>(H54*90%)-AS54</f>
        <v>703</v>
      </c>
      <c r="BB54" s="118">
        <f t="shared" si="51"/>
        <v>570</v>
      </c>
      <c r="BC54" s="118"/>
      <c r="BD54" s="117">
        <f t="shared" si="52"/>
        <v>570</v>
      </c>
      <c r="BE54" s="118">
        <v>626</v>
      </c>
      <c r="BF54" s="118">
        <f t="shared" si="53"/>
        <v>626</v>
      </c>
      <c r="BG54" s="117">
        <f>AW54+AY54</f>
        <v>5100</v>
      </c>
      <c r="BH54" s="117">
        <f t="shared" si="54"/>
        <v>5100</v>
      </c>
      <c r="BI54" s="117">
        <f t="shared" si="55"/>
        <v>5670</v>
      </c>
      <c r="BJ54" s="117">
        <f t="shared" si="55"/>
        <v>5670</v>
      </c>
      <c r="BK54" s="117">
        <f t="shared" si="16"/>
        <v>6122</v>
      </c>
      <c r="BL54" s="117">
        <f t="shared" si="56"/>
        <v>5100</v>
      </c>
      <c r="BM54" s="117">
        <f t="shared" si="4"/>
        <v>700</v>
      </c>
      <c r="BN54" s="117">
        <f t="shared" si="57"/>
        <v>570</v>
      </c>
      <c r="BO54" s="118">
        <v>452</v>
      </c>
      <c r="BP54" s="118">
        <f t="shared" si="58"/>
        <v>1022</v>
      </c>
      <c r="BQ54" s="117">
        <v>1022</v>
      </c>
      <c r="BR54" s="117">
        <v>1022</v>
      </c>
      <c r="BS54" s="23" t="s">
        <v>149</v>
      </c>
      <c r="BT54" s="165"/>
    </row>
    <row r="55" spans="1:72" s="20" customFormat="1" ht="30" x14ac:dyDescent="0.2">
      <c r="A55" s="17">
        <f t="shared" si="11"/>
        <v>43</v>
      </c>
      <c r="B55" s="182" t="s">
        <v>154</v>
      </c>
      <c r="C55" s="8"/>
      <c r="D55" s="8"/>
      <c r="E55" s="17">
        <v>2016</v>
      </c>
      <c r="F55" s="17" t="s">
        <v>155</v>
      </c>
      <c r="G55" s="117">
        <v>5892</v>
      </c>
      <c r="H55" s="117">
        <v>5300</v>
      </c>
      <c r="I55" s="118"/>
      <c r="J55" s="118"/>
      <c r="K55" s="118"/>
      <c r="L55" s="117"/>
      <c r="M55" s="117"/>
      <c r="N55" s="117"/>
      <c r="O55" s="117"/>
      <c r="P55" s="118"/>
      <c r="Q55" s="118"/>
      <c r="R55" s="117"/>
      <c r="S55" s="117"/>
      <c r="T55" s="118"/>
      <c r="U55" s="117"/>
      <c r="V55" s="117"/>
      <c r="W55" s="117"/>
      <c r="X55" s="117">
        <f t="shared" si="65"/>
        <v>5892</v>
      </c>
      <c r="Y55" s="121">
        <f t="shared" si="65"/>
        <v>5300</v>
      </c>
      <c r="Z55" s="118"/>
      <c r="AA55" s="118"/>
      <c r="AB55" s="117"/>
      <c r="AC55" s="117">
        <f>AB55</f>
        <v>0</v>
      </c>
      <c r="AD55" s="117"/>
      <c r="AE55" s="118"/>
      <c r="AF55" s="118">
        <f t="shared" si="66"/>
        <v>0</v>
      </c>
      <c r="AG55" s="117">
        <v>1000</v>
      </c>
      <c r="AH55" s="117">
        <f t="shared" si="67"/>
        <v>1000</v>
      </c>
      <c r="AI55" s="117">
        <f t="shared" si="68"/>
        <v>1000</v>
      </c>
      <c r="AJ55" s="117"/>
      <c r="AK55" s="117"/>
      <c r="AL55" s="117">
        <f t="shared" si="69"/>
        <v>0</v>
      </c>
      <c r="AM55" s="117"/>
      <c r="AN55" s="117">
        <f t="shared" si="70"/>
        <v>1000</v>
      </c>
      <c r="AO55" s="117">
        <f t="shared" si="70"/>
        <v>1000</v>
      </c>
      <c r="AP55" s="121">
        <v>2800</v>
      </c>
      <c r="AQ55" s="121">
        <v>2625</v>
      </c>
      <c r="AR55" s="118">
        <f t="shared" si="60"/>
        <v>2625</v>
      </c>
      <c r="AS55" s="117">
        <f t="shared" si="61"/>
        <v>3800</v>
      </c>
      <c r="AT55" s="117">
        <f t="shared" si="62"/>
        <v>3800</v>
      </c>
      <c r="AU55" s="118">
        <v>5300</v>
      </c>
      <c r="AV55" s="118">
        <f t="shared" si="71"/>
        <v>5300</v>
      </c>
      <c r="AW55" s="118">
        <f t="shared" si="64"/>
        <v>3800</v>
      </c>
      <c r="AX55" s="118">
        <f t="shared" si="72"/>
        <v>1500</v>
      </c>
      <c r="AY55" s="118">
        <f t="shared" si="59"/>
        <v>1000</v>
      </c>
      <c r="AZ55" s="121">
        <v>1000</v>
      </c>
      <c r="BA55" s="118">
        <f>(H55*90%)-AS55</f>
        <v>970</v>
      </c>
      <c r="BB55" s="118">
        <f t="shared" si="51"/>
        <v>500</v>
      </c>
      <c r="BC55" s="118"/>
      <c r="BD55" s="117">
        <f t="shared" si="52"/>
        <v>500</v>
      </c>
      <c r="BE55" s="118">
        <v>799</v>
      </c>
      <c r="BF55" s="118">
        <f t="shared" si="53"/>
        <v>799</v>
      </c>
      <c r="BG55" s="117">
        <f>AW55+AY55</f>
        <v>4800</v>
      </c>
      <c r="BH55" s="117">
        <f t="shared" si="54"/>
        <v>4800</v>
      </c>
      <c r="BI55" s="117">
        <f t="shared" si="55"/>
        <v>5300</v>
      </c>
      <c r="BJ55" s="117">
        <f t="shared" si="55"/>
        <v>5300</v>
      </c>
      <c r="BK55" s="117">
        <f t="shared" si="16"/>
        <v>5186</v>
      </c>
      <c r="BL55" s="117">
        <f t="shared" si="56"/>
        <v>4800</v>
      </c>
      <c r="BM55" s="117">
        <f t="shared" si="4"/>
        <v>1000</v>
      </c>
      <c r="BN55" s="117">
        <f t="shared" si="57"/>
        <v>500</v>
      </c>
      <c r="BO55" s="118">
        <v>-114</v>
      </c>
      <c r="BP55" s="118">
        <f t="shared" si="58"/>
        <v>386</v>
      </c>
      <c r="BQ55" s="117"/>
      <c r="BR55" s="117">
        <v>386</v>
      </c>
      <c r="BS55" s="23" t="s">
        <v>149</v>
      </c>
      <c r="BT55" s="165"/>
    </row>
    <row r="56" spans="1:72" s="16" customFormat="1" ht="30" x14ac:dyDescent="0.2">
      <c r="A56" s="17">
        <f t="shared" si="11"/>
        <v>44</v>
      </c>
      <c r="B56" s="182" t="s">
        <v>156</v>
      </c>
      <c r="C56" s="8"/>
      <c r="D56" s="8"/>
      <c r="E56" s="21"/>
      <c r="F56" s="23" t="s">
        <v>157</v>
      </c>
      <c r="G56" s="119">
        <v>9276</v>
      </c>
      <c r="H56" s="123">
        <v>8675</v>
      </c>
      <c r="I56" s="118"/>
      <c r="J56" s="118"/>
      <c r="K56" s="118"/>
      <c r="L56" s="117"/>
      <c r="M56" s="117"/>
      <c r="N56" s="119">
        <v>2700</v>
      </c>
      <c r="O56" s="117">
        <f>N56</f>
        <v>2700</v>
      </c>
      <c r="P56" s="119"/>
      <c r="Q56" s="119"/>
      <c r="R56" s="117"/>
      <c r="S56" s="117"/>
      <c r="T56" s="118"/>
      <c r="U56" s="117"/>
      <c r="V56" s="117">
        <f>N56+5629</f>
        <v>8329</v>
      </c>
      <c r="W56" s="117">
        <f>O56+5629</f>
        <v>8329</v>
      </c>
      <c r="X56" s="119">
        <v>346</v>
      </c>
      <c r="Y56" s="119">
        <v>346</v>
      </c>
      <c r="Z56" s="118"/>
      <c r="AA56" s="118"/>
      <c r="AB56" s="117"/>
      <c r="AC56" s="117"/>
      <c r="AD56" s="117"/>
      <c r="AE56" s="118"/>
      <c r="AF56" s="118">
        <f t="shared" si="66"/>
        <v>8329</v>
      </c>
      <c r="AG56" s="117">
        <v>346</v>
      </c>
      <c r="AH56" s="117">
        <f t="shared" si="67"/>
        <v>346</v>
      </c>
      <c r="AI56" s="117">
        <f t="shared" si="68"/>
        <v>346</v>
      </c>
      <c r="AJ56" s="117"/>
      <c r="AK56" s="117"/>
      <c r="AL56" s="117">
        <f t="shared" si="69"/>
        <v>0</v>
      </c>
      <c r="AM56" s="117"/>
      <c r="AN56" s="117">
        <f t="shared" si="70"/>
        <v>8675</v>
      </c>
      <c r="AO56" s="117">
        <f t="shared" si="70"/>
        <v>8675</v>
      </c>
      <c r="AP56" s="119"/>
      <c r="AQ56" s="119"/>
      <c r="AR56" s="118">
        <f t="shared" si="60"/>
        <v>0</v>
      </c>
      <c r="AS56" s="117">
        <f t="shared" si="61"/>
        <v>8675</v>
      </c>
      <c r="AT56" s="117">
        <f t="shared" si="62"/>
        <v>8675</v>
      </c>
      <c r="AU56" s="118">
        <f>X56</f>
        <v>346</v>
      </c>
      <c r="AV56" s="118">
        <f t="shared" si="71"/>
        <v>346</v>
      </c>
      <c r="AW56" s="118">
        <f t="shared" si="64"/>
        <v>346</v>
      </c>
      <c r="AX56" s="118">
        <f t="shared" si="72"/>
        <v>0</v>
      </c>
      <c r="AY56" s="118">
        <f t="shared" si="59"/>
        <v>0</v>
      </c>
      <c r="AZ56" s="119"/>
      <c r="BA56" s="119"/>
      <c r="BB56" s="118">
        <f t="shared" si="51"/>
        <v>0</v>
      </c>
      <c r="BC56" s="118"/>
      <c r="BD56" s="117">
        <f t="shared" si="52"/>
        <v>0</v>
      </c>
      <c r="BE56" s="118">
        <f>AU56-BI56</f>
        <v>0</v>
      </c>
      <c r="BF56" s="118">
        <f t="shared" si="53"/>
        <v>0</v>
      </c>
      <c r="BG56" s="117">
        <f>AW56+AY56</f>
        <v>346</v>
      </c>
      <c r="BH56" s="117">
        <f t="shared" si="54"/>
        <v>346</v>
      </c>
      <c r="BI56" s="117">
        <f t="shared" si="55"/>
        <v>346</v>
      </c>
      <c r="BJ56" s="117">
        <f t="shared" si="55"/>
        <v>346</v>
      </c>
      <c r="BK56" s="117">
        <f t="shared" si="16"/>
        <v>673</v>
      </c>
      <c r="BL56" s="117">
        <f t="shared" si="56"/>
        <v>346</v>
      </c>
      <c r="BM56" s="117">
        <f t="shared" si="4"/>
        <v>0</v>
      </c>
      <c r="BN56" s="117">
        <f t="shared" si="57"/>
        <v>0</v>
      </c>
      <c r="BO56" s="118">
        <v>327</v>
      </c>
      <c r="BP56" s="118">
        <f t="shared" si="58"/>
        <v>327</v>
      </c>
      <c r="BQ56" s="117"/>
      <c r="BR56" s="117">
        <v>327</v>
      </c>
      <c r="BS56" s="23" t="s">
        <v>149</v>
      </c>
      <c r="BT56" s="109"/>
    </row>
    <row r="57" spans="1:72" s="20" customFormat="1" ht="30" x14ac:dyDescent="0.2">
      <c r="A57" s="17">
        <f t="shared" si="11"/>
        <v>45</v>
      </c>
      <c r="B57" s="182" t="s">
        <v>158</v>
      </c>
      <c r="C57" s="8"/>
      <c r="D57" s="8"/>
      <c r="E57" s="17">
        <v>2016</v>
      </c>
      <c r="F57" s="17" t="s">
        <v>159</v>
      </c>
      <c r="G57" s="117">
        <v>5018</v>
      </c>
      <c r="H57" s="117">
        <v>4291</v>
      </c>
      <c r="I57" s="118"/>
      <c r="J57" s="118"/>
      <c r="K57" s="118"/>
      <c r="L57" s="117"/>
      <c r="M57" s="117"/>
      <c r="N57" s="117"/>
      <c r="O57" s="117"/>
      <c r="P57" s="118"/>
      <c r="Q57" s="118"/>
      <c r="R57" s="117"/>
      <c r="S57" s="117"/>
      <c r="T57" s="118"/>
      <c r="U57" s="117"/>
      <c r="V57" s="117">
        <v>4100</v>
      </c>
      <c r="W57" s="117"/>
      <c r="X57" s="117">
        <f t="shared" ref="X57:Y60" si="73">G57</f>
        <v>5018</v>
      </c>
      <c r="Y57" s="121">
        <f t="shared" si="73"/>
        <v>4291</v>
      </c>
      <c r="Z57" s="118"/>
      <c r="AA57" s="118"/>
      <c r="AB57" s="117">
        <v>850</v>
      </c>
      <c r="AC57" s="117">
        <f>AB57</f>
        <v>850</v>
      </c>
      <c r="AD57" s="117"/>
      <c r="AE57" s="118"/>
      <c r="AF57" s="118">
        <f t="shared" si="66"/>
        <v>4950</v>
      </c>
      <c r="AG57" s="117"/>
      <c r="AH57" s="117">
        <f t="shared" si="67"/>
        <v>850</v>
      </c>
      <c r="AI57" s="117">
        <f t="shared" si="68"/>
        <v>850</v>
      </c>
      <c r="AJ57" s="117"/>
      <c r="AK57" s="117"/>
      <c r="AL57" s="117">
        <f t="shared" si="69"/>
        <v>770</v>
      </c>
      <c r="AM57" s="117">
        <v>770</v>
      </c>
      <c r="AN57" s="117">
        <f t="shared" si="70"/>
        <v>4950</v>
      </c>
      <c r="AO57" s="117">
        <f t="shared" si="70"/>
        <v>850</v>
      </c>
      <c r="AP57" s="121">
        <v>2800</v>
      </c>
      <c r="AQ57" s="121">
        <v>2800</v>
      </c>
      <c r="AR57" s="118">
        <f t="shared" si="60"/>
        <v>2800</v>
      </c>
      <c r="AS57" s="117">
        <f t="shared" si="61"/>
        <v>7750</v>
      </c>
      <c r="AT57" s="117">
        <f t="shared" si="62"/>
        <v>3650</v>
      </c>
      <c r="AU57" s="118">
        <v>4740</v>
      </c>
      <c r="AV57" s="118">
        <f t="shared" si="71"/>
        <v>4740</v>
      </c>
      <c r="AW57" s="118">
        <f t="shared" si="64"/>
        <v>3650</v>
      </c>
      <c r="AX57" s="118">
        <f t="shared" si="72"/>
        <v>1090</v>
      </c>
      <c r="AY57" s="118"/>
      <c r="AZ57" s="121">
        <v>600</v>
      </c>
      <c r="BA57" s="118">
        <f>(H57*90%)-AS57</f>
        <v>-3888.1</v>
      </c>
      <c r="BB57" s="118">
        <f t="shared" si="51"/>
        <v>1090</v>
      </c>
      <c r="BC57" s="118"/>
      <c r="BD57" s="117">
        <f t="shared" si="52"/>
        <v>1090</v>
      </c>
      <c r="BE57" s="118"/>
      <c r="BF57" s="118"/>
      <c r="BG57" s="117"/>
      <c r="BH57" s="117"/>
      <c r="BI57" s="117">
        <v>850</v>
      </c>
      <c r="BJ57" s="117">
        <f>BI57</f>
        <v>850</v>
      </c>
      <c r="BK57" s="117">
        <f t="shared" si="16"/>
        <v>191</v>
      </c>
      <c r="BL57" s="117"/>
      <c r="BM57" s="117">
        <f t="shared" si="4"/>
        <v>0</v>
      </c>
      <c r="BN57" s="117">
        <f t="shared" si="57"/>
        <v>850</v>
      </c>
      <c r="BO57" s="118">
        <v>-659</v>
      </c>
      <c r="BP57" s="118">
        <f t="shared" si="58"/>
        <v>191</v>
      </c>
      <c r="BQ57" s="117">
        <v>53</v>
      </c>
      <c r="BR57" s="117">
        <v>53</v>
      </c>
      <c r="BS57" s="23" t="s">
        <v>149</v>
      </c>
      <c r="BT57" s="165"/>
    </row>
    <row r="58" spans="1:72" s="16" customFormat="1" ht="30" x14ac:dyDescent="0.2">
      <c r="A58" s="17">
        <f t="shared" si="11"/>
        <v>46</v>
      </c>
      <c r="B58" s="182" t="s">
        <v>160</v>
      </c>
      <c r="C58" s="8"/>
      <c r="D58" s="8"/>
      <c r="E58" s="21">
        <v>2015</v>
      </c>
      <c r="F58" s="17" t="s">
        <v>161</v>
      </c>
      <c r="G58" s="119">
        <v>11523</v>
      </c>
      <c r="H58" s="119">
        <v>11000</v>
      </c>
      <c r="I58" s="117"/>
      <c r="J58" s="119"/>
      <c r="K58" s="119"/>
      <c r="L58" s="119">
        <v>1000</v>
      </c>
      <c r="M58" s="117">
        <f>L58</f>
        <v>1000</v>
      </c>
      <c r="N58" s="119">
        <v>2100</v>
      </c>
      <c r="O58" s="119">
        <v>2100</v>
      </c>
      <c r="P58" s="119">
        <v>6500</v>
      </c>
      <c r="Q58" s="119">
        <v>6500</v>
      </c>
      <c r="R58" s="119">
        <v>2115</v>
      </c>
      <c r="S58" s="119">
        <v>2115</v>
      </c>
      <c r="T58" s="119">
        <v>6500</v>
      </c>
      <c r="U58" s="119">
        <v>6500</v>
      </c>
      <c r="V58" s="117">
        <f>L58+N58</f>
        <v>3100</v>
      </c>
      <c r="W58" s="117">
        <f>M58+O58</f>
        <v>3100</v>
      </c>
      <c r="X58" s="119">
        <f>G58-V58</f>
        <v>8423</v>
      </c>
      <c r="Y58" s="119">
        <f>X58</f>
        <v>8423</v>
      </c>
      <c r="Z58" s="119"/>
      <c r="AA58" s="119"/>
      <c r="AB58" s="119">
        <v>1100</v>
      </c>
      <c r="AC58" s="117">
        <f>AB58</f>
        <v>1100</v>
      </c>
      <c r="AD58" s="119"/>
      <c r="AE58" s="119"/>
      <c r="AF58" s="118">
        <f>V58+AC58</f>
        <v>4200</v>
      </c>
      <c r="AG58" s="119">
        <v>1500</v>
      </c>
      <c r="AH58" s="117">
        <f>AB58+AG58</f>
        <v>2600</v>
      </c>
      <c r="AI58" s="117">
        <f>AH58</f>
        <v>2600</v>
      </c>
      <c r="AJ58" s="117"/>
      <c r="AK58" s="117"/>
      <c r="AL58" s="117">
        <f>AM58</f>
        <v>1000</v>
      </c>
      <c r="AM58" s="117">
        <v>1000</v>
      </c>
      <c r="AN58" s="117">
        <f t="shared" si="70"/>
        <v>5700</v>
      </c>
      <c r="AO58" s="117">
        <f t="shared" si="70"/>
        <v>5700</v>
      </c>
      <c r="AP58" s="119">
        <v>3000</v>
      </c>
      <c r="AQ58" s="119">
        <v>2930</v>
      </c>
      <c r="AR58" s="118">
        <f>AQ58</f>
        <v>2930</v>
      </c>
      <c r="AS58" s="117">
        <f>AN58+AP58</f>
        <v>8700</v>
      </c>
      <c r="AT58" s="117">
        <f>AO58+AP58</f>
        <v>8700</v>
      </c>
      <c r="AU58" s="118">
        <v>5815</v>
      </c>
      <c r="AV58" s="118">
        <f>AU58</f>
        <v>5815</v>
      </c>
      <c r="AW58" s="118">
        <f>AI58+AP58</f>
        <v>5600</v>
      </c>
      <c r="AX58" s="118">
        <f>AV58-AI58-AP58</f>
        <v>215</v>
      </c>
      <c r="AY58" s="118">
        <f>AZ58</f>
        <v>215</v>
      </c>
      <c r="AZ58" s="121">
        <v>215</v>
      </c>
      <c r="BA58" s="118">
        <f>(H58*90%)-AS58</f>
        <v>1200</v>
      </c>
      <c r="BB58" s="118">
        <f>AX58-AY58</f>
        <v>0</v>
      </c>
      <c r="BC58" s="118"/>
      <c r="BD58" s="117">
        <f>BB58-BC58</f>
        <v>0</v>
      </c>
      <c r="BE58" s="118">
        <v>215</v>
      </c>
      <c r="BF58" s="118">
        <f>BE58</f>
        <v>215</v>
      </c>
      <c r="BG58" s="117">
        <f>AW58+AY58</f>
        <v>5815</v>
      </c>
      <c r="BH58" s="117">
        <f>BG58</f>
        <v>5815</v>
      </c>
      <c r="BI58" s="117">
        <f t="shared" ref="BI58:BJ68" si="74">AU58</f>
        <v>5815</v>
      </c>
      <c r="BJ58" s="117">
        <f t="shared" si="74"/>
        <v>5815</v>
      </c>
      <c r="BK58" s="117">
        <f t="shared" si="16"/>
        <v>8444</v>
      </c>
      <c r="BL58" s="117">
        <f>BH58</f>
        <v>5815</v>
      </c>
      <c r="BM58" s="117">
        <f t="shared" si="4"/>
        <v>215</v>
      </c>
      <c r="BN58" s="117">
        <f>BJ58-BL58</f>
        <v>0</v>
      </c>
      <c r="BO58" s="118">
        <v>2629</v>
      </c>
      <c r="BP58" s="118">
        <f>BN58+BO58</f>
        <v>2629</v>
      </c>
      <c r="BQ58" s="117">
        <v>2629</v>
      </c>
      <c r="BR58" s="117">
        <v>2629</v>
      </c>
      <c r="BS58" s="108" t="s">
        <v>149</v>
      </c>
      <c r="BT58" s="161"/>
    </row>
    <row r="59" spans="1:72" s="20" customFormat="1" ht="30" x14ac:dyDescent="0.2">
      <c r="A59" s="17">
        <f t="shared" si="11"/>
        <v>47</v>
      </c>
      <c r="B59" s="182" t="s">
        <v>162</v>
      </c>
      <c r="C59" s="8"/>
      <c r="D59" s="8"/>
      <c r="E59" s="17">
        <v>2016</v>
      </c>
      <c r="F59" s="17" t="s">
        <v>163</v>
      </c>
      <c r="G59" s="117">
        <v>7706</v>
      </c>
      <c r="H59" s="117">
        <v>6935</v>
      </c>
      <c r="I59" s="118"/>
      <c r="J59" s="118"/>
      <c r="K59" s="118"/>
      <c r="L59" s="117"/>
      <c r="M59" s="117"/>
      <c r="N59" s="117"/>
      <c r="O59" s="117"/>
      <c r="P59" s="118"/>
      <c r="Q59" s="118"/>
      <c r="R59" s="117"/>
      <c r="S59" s="117"/>
      <c r="T59" s="118"/>
      <c r="U59" s="117"/>
      <c r="V59" s="117"/>
      <c r="W59" s="117"/>
      <c r="X59" s="117">
        <f t="shared" si="73"/>
        <v>7706</v>
      </c>
      <c r="Y59" s="121">
        <f t="shared" si="73"/>
        <v>6935</v>
      </c>
      <c r="Z59" s="118"/>
      <c r="AA59" s="118"/>
      <c r="AB59" s="117">
        <v>1150</v>
      </c>
      <c r="AC59" s="117">
        <f>AB59</f>
        <v>1150</v>
      </c>
      <c r="AD59" s="117"/>
      <c r="AE59" s="118"/>
      <c r="AF59" s="118">
        <f>V59+AC59</f>
        <v>1150</v>
      </c>
      <c r="AG59" s="117"/>
      <c r="AH59" s="117">
        <f>AB59+AG59</f>
        <v>1150</v>
      </c>
      <c r="AI59" s="117">
        <f>AH59</f>
        <v>1150</v>
      </c>
      <c r="AJ59" s="117"/>
      <c r="AK59" s="117"/>
      <c r="AL59" s="117">
        <f>AM59</f>
        <v>115</v>
      </c>
      <c r="AM59" s="117">
        <v>115</v>
      </c>
      <c r="AN59" s="117">
        <f t="shared" si="70"/>
        <v>1150</v>
      </c>
      <c r="AO59" s="117">
        <f t="shared" si="70"/>
        <v>1150</v>
      </c>
      <c r="AP59" s="121">
        <v>4000</v>
      </c>
      <c r="AQ59" s="121">
        <v>3857</v>
      </c>
      <c r="AR59" s="118">
        <v>3910</v>
      </c>
      <c r="AS59" s="117">
        <f t="shared" ref="AS59:AS68" si="75">AN59+AP59</f>
        <v>5150</v>
      </c>
      <c r="AT59" s="117">
        <f t="shared" ref="AT59:AT68" si="76">AO59+AP59</f>
        <v>5150</v>
      </c>
      <c r="AU59" s="118">
        <v>6935</v>
      </c>
      <c r="AV59" s="118">
        <f>AU59</f>
        <v>6935</v>
      </c>
      <c r="AW59" s="118">
        <f>AI59+AP59</f>
        <v>5150</v>
      </c>
      <c r="AX59" s="118">
        <f>AV59-AI59-AP59</f>
        <v>1785</v>
      </c>
      <c r="AY59" s="118">
        <f t="shared" ref="AY59:AY68" si="77">AZ59</f>
        <v>1400</v>
      </c>
      <c r="AZ59" s="121">
        <v>1400</v>
      </c>
      <c r="BA59" s="118">
        <f>(H59*90%)-AS59</f>
        <v>1091.5</v>
      </c>
      <c r="BB59" s="118">
        <f t="shared" ref="BB59:BB68" si="78">AX59-AY59</f>
        <v>385</v>
      </c>
      <c r="BC59" s="118"/>
      <c r="BD59" s="117">
        <f t="shared" ref="BD59:BD68" si="79">BB59-BC59</f>
        <v>385</v>
      </c>
      <c r="BE59" s="118">
        <v>1400</v>
      </c>
      <c r="BF59" s="118">
        <f t="shared" ref="BF59:BF68" si="80">BE59</f>
        <v>1400</v>
      </c>
      <c r="BG59" s="117">
        <f>AW59+AY59</f>
        <v>6550</v>
      </c>
      <c r="BH59" s="117">
        <f t="shared" ref="BH59:BH76" si="81">BG59</f>
        <v>6550</v>
      </c>
      <c r="BI59" s="117">
        <f t="shared" si="74"/>
        <v>6935</v>
      </c>
      <c r="BJ59" s="117">
        <f t="shared" si="74"/>
        <v>6935</v>
      </c>
      <c r="BK59" s="117">
        <f t="shared" si="16"/>
        <v>6935</v>
      </c>
      <c r="BL59" s="117">
        <f t="shared" ref="BL59:BL76" si="82">BH59</f>
        <v>6550</v>
      </c>
      <c r="BM59" s="117">
        <f t="shared" si="4"/>
        <v>1400</v>
      </c>
      <c r="BN59" s="117">
        <f t="shared" ref="BN59:BN76" si="83">BJ59-BL59</f>
        <v>385</v>
      </c>
      <c r="BO59" s="118"/>
      <c r="BP59" s="118">
        <f t="shared" ref="BP59:BP76" si="84">BN59+BO59</f>
        <v>385</v>
      </c>
      <c r="BQ59" s="117">
        <v>385</v>
      </c>
      <c r="BR59" s="117">
        <f>BN59</f>
        <v>385</v>
      </c>
      <c r="BS59" s="108" t="s">
        <v>164</v>
      </c>
      <c r="BT59" s="161"/>
    </row>
    <row r="60" spans="1:72" s="20" customFormat="1" ht="30" x14ac:dyDescent="0.2">
      <c r="A60" s="17">
        <f t="shared" si="11"/>
        <v>48</v>
      </c>
      <c r="B60" s="182" t="s">
        <v>165</v>
      </c>
      <c r="C60" s="8"/>
      <c r="D60" s="8"/>
      <c r="E60" s="17">
        <v>2016</v>
      </c>
      <c r="F60" s="17" t="s">
        <v>166</v>
      </c>
      <c r="G60" s="117">
        <v>8298</v>
      </c>
      <c r="H60" s="117">
        <v>7468</v>
      </c>
      <c r="I60" s="118"/>
      <c r="J60" s="118"/>
      <c r="K60" s="118"/>
      <c r="L60" s="117"/>
      <c r="M60" s="117"/>
      <c r="N60" s="117"/>
      <c r="O60" s="117"/>
      <c r="P60" s="118"/>
      <c r="Q60" s="118"/>
      <c r="R60" s="117"/>
      <c r="S60" s="117"/>
      <c r="T60" s="118"/>
      <c r="U60" s="117"/>
      <c r="V60" s="117"/>
      <c r="W60" s="117"/>
      <c r="X60" s="117">
        <f t="shared" si="73"/>
        <v>8298</v>
      </c>
      <c r="Y60" s="121">
        <f t="shared" si="73"/>
        <v>7468</v>
      </c>
      <c r="Z60" s="118"/>
      <c r="AA60" s="118"/>
      <c r="AB60" s="117">
        <v>1200</v>
      </c>
      <c r="AC60" s="117">
        <f>AB60</f>
        <v>1200</v>
      </c>
      <c r="AD60" s="117"/>
      <c r="AE60" s="118"/>
      <c r="AF60" s="118">
        <f>V60+AC60</f>
        <v>1200</v>
      </c>
      <c r="AG60" s="117"/>
      <c r="AH60" s="117">
        <f>AB60+AG60</f>
        <v>1200</v>
      </c>
      <c r="AI60" s="117">
        <f>AH60</f>
        <v>1200</v>
      </c>
      <c r="AJ60" s="117"/>
      <c r="AK60" s="117"/>
      <c r="AL60" s="117">
        <f>AM60</f>
        <v>170</v>
      </c>
      <c r="AM60" s="117">
        <v>170</v>
      </c>
      <c r="AN60" s="117">
        <f t="shared" si="70"/>
        <v>1200</v>
      </c>
      <c r="AO60" s="117">
        <f t="shared" si="70"/>
        <v>1200</v>
      </c>
      <c r="AP60" s="121">
        <v>4000</v>
      </c>
      <c r="AQ60" s="121">
        <v>3950</v>
      </c>
      <c r="AR60" s="118">
        <v>4000</v>
      </c>
      <c r="AS60" s="117">
        <f t="shared" si="75"/>
        <v>5200</v>
      </c>
      <c r="AT60" s="117">
        <f t="shared" si="76"/>
        <v>5200</v>
      </c>
      <c r="AU60" s="118">
        <v>7468</v>
      </c>
      <c r="AV60" s="118">
        <f>AU60</f>
        <v>7468</v>
      </c>
      <c r="AW60" s="118">
        <f>AI60+AP60</f>
        <v>5200</v>
      </c>
      <c r="AX60" s="118">
        <f>AV60-AI60-AP60</f>
        <v>2268</v>
      </c>
      <c r="AY60" s="118">
        <f t="shared" si="77"/>
        <v>1800</v>
      </c>
      <c r="AZ60" s="121">
        <v>1800</v>
      </c>
      <c r="BA60" s="118">
        <f>(H60*90%)-AS60</f>
        <v>1521.1999999999998</v>
      </c>
      <c r="BB60" s="118">
        <f t="shared" si="78"/>
        <v>468</v>
      </c>
      <c r="BC60" s="118"/>
      <c r="BD60" s="117">
        <f t="shared" si="79"/>
        <v>468</v>
      </c>
      <c r="BE60" s="118">
        <f>AU60-BI60</f>
        <v>0</v>
      </c>
      <c r="BF60" s="118">
        <f t="shared" si="80"/>
        <v>0</v>
      </c>
      <c r="BG60" s="117">
        <f>AW60+AY60</f>
        <v>7000</v>
      </c>
      <c r="BH60" s="117">
        <f t="shared" si="81"/>
        <v>7000</v>
      </c>
      <c r="BI60" s="117">
        <f t="shared" si="74"/>
        <v>7468</v>
      </c>
      <c r="BJ60" s="117">
        <f t="shared" si="74"/>
        <v>7468</v>
      </c>
      <c r="BK60" s="117">
        <f t="shared" si="16"/>
        <v>7468</v>
      </c>
      <c r="BL60" s="117">
        <f t="shared" si="82"/>
        <v>7000</v>
      </c>
      <c r="BM60" s="117">
        <f t="shared" si="4"/>
        <v>1800</v>
      </c>
      <c r="BN60" s="117">
        <f t="shared" si="83"/>
        <v>468</v>
      </c>
      <c r="BO60" s="118"/>
      <c r="BP60" s="118">
        <f t="shared" si="84"/>
        <v>468</v>
      </c>
      <c r="BQ60" s="117">
        <v>468</v>
      </c>
      <c r="BR60" s="117">
        <f>BN60</f>
        <v>468</v>
      </c>
      <c r="BS60" s="108" t="s">
        <v>164</v>
      </c>
      <c r="BT60" s="161"/>
    </row>
    <row r="61" spans="1:72" s="20" customFormat="1" ht="30" x14ac:dyDescent="0.2">
      <c r="A61" s="17">
        <f t="shared" si="11"/>
        <v>49</v>
      </c>
      <c r="B61" s="183" t="s">
        <v>167</v>
      </c>
      <c r="C61" s="8"/>
      <c r="D61" s="8"/>
      <c r="E61" s="17">
        <v>2017</v>
      </c>
      <c r="F61" s="21" t="s">
        <v>168</v>
      </c>
      <c r="G61" s="117">
        <v>3267</v>
      </c>
      <c r="H61" s="117">
        <v>2966</v>
      </c>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81"/>
      <c r="AP61" s="118">
        <v>1000</v>
      </c>
      <c r="AQ61" s="118">
        <v>1000</v>
      </c>
      <c r="AR61" s="118">
        <f>AQ61</f>
        <v>1000</v>
      </c>
      <c r="AS61" s="117">
        <f t="shared" si="75"/>
        <v>1000</v>
      </c>
      <c r="AT61" s="117">
        <f t="shared" si="76"/>
        <v>1000</v>
      </c>
      <c r="AU61" s="117">
        <f>G61</f>
        <v>3267</v>
      </c>
      <c r="AV61" s="118">
        <f>H61</f>
        <v>2966</v>
      </c>
      <c r="AW61" s="118">
        <f>AI61+AP61</f>
        <v>1000</v>
      </c>
      <c r="AX61" s="118">
        <f>AV61-AI61-AP61</f>
        <v>1966</v>
      </c>
      <c r="AY61" s="118">
        <f t="shared" si="77"/>
        <v>1200</v>
      </c>
      <c r="AZ61" s="118">
        <v>1200</v>
      </c>
      <c r="BA61" s="118">
        <f>(H61*70%)-AS61</f>
        <v>1076.1999999999998</v>
      </c>
      <c r="BB61" s="118">
        <f t="shared" si="78"/>
        <v>766</v>
      </c>
      <c r="BC61" s="118"/>
      <c r="BD61" s="117">
        <f t="shared" si="79"/>
        <v>766</v>
      </c>
      <c r="BE61" s="118">
        <v>1200</v>
      </c>
      <c r="BF61" s="118">
        <f t="shared" si="80"/>
        <v>1200</v>
      </c>
      <c r="BG61" s="117">
        <v>2578</v>
      </c>
      <c r="BH61" s="117">
        <f t="shared" si="81"/>
        <v>2578</v>
      </c>
      <c r="BI61" s="117">
        <f t="shared" si="74"/>
        <v>3267</v>
      </c>
      <c r="BJ61" s="117">
        <f t="shared" si="74"/>
        <v>2966</v>
      </c>
      <c r="BK61" s="117">
        <f t="shared" si="16"/>
        <v>2966</v>
      </c>
      <c r="BL61" s="117">
        <f t="shared" si="82"/>
        <v>2578</v>
      </c>
      <c r="BM61" s="117">
        <f t="shared" si="4"/>
        <v>1200</v>
      </c>
      <c r="BN61" s="117">
        <f t="shared" si="83"/>
        <v>388</v>
      </c>
      <c r="BO61" s="118"/>
      <c r="BP61" s="118">
        <f t="shared" si="84"/>
        <v>388</v>
      </c>
      <c r="BQ61" s="117">
        <v>388</v>
      </c>
      <c r="BR61" s="117">
        <f>BN61</f>
        <v>388</v>
      </c>
      <c r="BS61" s="108" t="s">
        <v>164</v>
      </c>
      <c r="BT61" s="163"/>
    </row>
    <row r="62" spans="1:72" s="16" customFormat="1" ht="30" x14ac:dyDescent="0.2">
      <c r="A62" s="17">
        <f t="shared" si="11"/>
        <v>50</v>
      </c>
      <c r="B62" s="182" t="s">
        <v>169</v>
      </c>
      <c r="C62" s="8"/>
      <c r="D62" s="8"/>
      <c r="E62" s="21">
        <v>2015</v>
      </c>
      <c r="F62" s="211" t="s">
        <v>170</v>
      </c>
      <c r="G62" s="117">
        <v>24115</v>
      </c>
      <c r="H62" s="117">
        <v>21600</v>
      </c>
      <c r="I62" s="118"/>
      <c r="J62" s="118"/>
      <c r="K62" s="118"/>
      <c r="L62" s="118"/>
      <c r="M62" s="117">
        <f>L62</f>
        <v>0</v>
      </c>
      <c r="N62" s="118">
        <v>4500</v>
      </c>
      <c r="O62" s="118">
        <v>4500</v>
      </c>
      <c r="P62" s="118">
        <v>6392</v>
      </c>
      <c r="Q62" s="118">
        <v>6392</v>
      </c>
      <c r="R62" s="118">
        <v>4100</v>
      </c>
      <c r="S62" s="118">
        <v>4100</v>
      </c>
      <c r="T62" s="118">
        <v>6392</v>
      </c>
      <c r="U62" s="118">
        <v>6392</v>
      </c>
      <c r="V62" s="117">
        <f>L62+N62</f>
        <v>4500</v>
      </c>
      <c r="W62" s="117">
        <f>M62+O62</f>
        <v>4500</v>
      </c>
      <c r="X62" s="118">
        <v>13461</v>
      </c>
      <c r="Y62" s="118">
        <v>13461</v>
      </c>
      <c r="Z62" s="118"/>
      <c r="AA62" s="118"/>
      <c r="AB62" s="117">
        <v>800</v>
      </c>
      <c r="AC62" s="117">
        <f>AB62</f>
        <v>800</v>
      </c>
      <c r="AD62" s="117"/>
      <c r="AE62" s="118"/>
      <c r="AF62" s="118">
        <f>V62+AC62</f>
        <v>5300</v>
      </c>
      <c r="AG62" s="118">
        <v>2500</v>
      </c>
      <c r="AH62" s="117">
        <f>AB62+AG62</f>
        <v>3300</v>
      </c>
      <c r="AI62" s="117">
        <f>AH62</f>
        <v>3300</v>
      </c>
      <c r="AJ62" s="117"/>
      <c r="AK62" s="117"/>
      <c r="AL62" s="117">
        <f>AM62</f>
        <v>800</v>
      </c>
      <c r="AM62" s="117">
        <v>800</v>
      </c>
      <c r="AN62" s="117">
        <f>V62+AH62</f>
        <v>7800</v>
      </c>
      <c r="AO62" s="117">
        <f>W62+AI62</f>
        <v>7800</v>
      </c>
      <c r="AP62" s="118">
        <v>5000</v>
      </c>
      <c r="AQ62" s="118">
        <v>5000</v>
      </c>
      <c r="AR62" s="118">
        <v>4991</v>
      </c>
      <c r="AS62" s="117">
        <f t="shared" si="75"/>
        <v>12800</v>
      </c>
      <c r="AT62" s="117">
        <f t="shared" si="76"/>
        <v>12800</v>
      </c>
      <c r="AU62" s="118">
        <v>17100</v>
      </c>
      <c r="AV62" s="118">
        <f>AU62</f>
        <v>17100</v>
      </c>
      <c r="AW62" s="118">
        <f>AI62+AP62+299</f>
        <v>8599</v>
      </c>
      <c r="AX62" s="118">
        <f>AV62-AI62-AP62-299</f>
        <v>8501</v>
      </c>
      <c r="AY62" s="118">
        <f t="shared" si="77"/>
        <v>6500</v>
      </c>
      <c r="AZ62" s="121">
        <v>6500</v>
      </c>
      <c r="BA62" s="118">
        <f>(H62*90%)-AS62</f>
        <v>6640</v>
      </c>
      <c r="BB62" s="118">
        <f t="shared" si="78"/>
        <v>2001</v>
      </c>
      <c r="BC62" s="118"/>
      <c r="BD62" s="117">
        <f t="shared" si="79"/>
        <v>2001</v>
      </c>
      <c r="BE62" s="118">
        <v>6500</v>
      </c>
      <c r="BF62" s="118">
        <f t="shared" si="80"/>
        <v>6500</v>
      </c>
      <c r="BG62" s="117">
        <f>AW62+AY62</f>
        <v>15099</v>
      </c>
      <c r="BH62" s="117">
        <f t="shared" si="81"/>
        <v>15099</v>
      </c>
      <c r="BI62" s="117">
        <f>AU62</f>
        <v>17100</v>
      </c>
      <c r="BJ62" s="117">
        <f>AV62</f>
        <v>17100</v>
      </c>
      <c r="BK62" s="117">
        <f t="shared" si="16"/>
        <v>16600</v>
      </c>
      <c r="BL62" s="117">
        <f t="shared" si="82"/>
        <v>15099</v>
      </c>
      <c r="BM62" s="117">
        <f t="shared" si="4"/>
        <v>6500</v>
      </c>
      <c r="BN62" s="117">
        <f t="shared" si="83"/>
        <v>2001</v>
      </c>
      <c r="BO62" s="118">
        <v>-500</v>
      </c>
      <c r="BP62" s="118">
        <f t="shared" si="84"/>
        <v>1501</v>
      </c>
      <c r="BQ62" s="117">
        <v>1501</v>
      </c>
      <c r="BR62" s="117">
        <v>1501</v>
      </c>
      <c r="BS62" s="108" t="s">
        <v>164</v>
      </c>
      <c r="BT62" s="161"/>
    </row>
    <row r="63" spans="1:72" s="20" customFormat="1" ht="30" x14ac:dyDescent="0.2">
      <c r="A63" s="17">
        <f t="shared" si="11"/>
        <v>51</v>
      </c>
      <c r="B63" s="182" t="s">
        <v>171</v>
      </c>
      <c r="C63" s="8"/>
      <c r="D63" s="8"/>
      <c r="E63" s="17">
        <v>2017</v>
      </c>
      <c r="F63" s="17" t="s">
        <v>172</v>
      </c>
      <c r="G63" s="117">
        <v>3529</v>
      </c>
      <c r="H63" s="117">
        <v>3176</v>
      </c>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81"/>
      <c r="AP63" s="118">
        <v>1000</v>
      </c>
      <c r="AQ63" s="118">
        <v>198</v>
      </c>
      <c r="AR63" s="118">
        <v>1000</v>
      </c>
      <c r="AS63" s="117">
        <f t="shared" si="75"/>
        <v>1000</v>
      </c>
      <c r="AT63" s="117">
        <f t="shared" si="76"/>
        <v>1000</v>
      </c>
      <c r="AU63" s="117">
        <f>G63</f>
        <v>3529</v>
      </c>
      <c r="AV63" s="118">
        <f>H63</f>
        <v>3176</v>
      </c>
      <c r="AW63" s="118">
        <f t="shared" ref="AW63:AW68" si="85">AI63+AP63</f>
        <v>1000</v>
      </c>
      <c r="AX63" s="118">
        <f>AV63-AI63-AP63</f>
        <v>2176</v>
      </c>
      <c r="AY63" s="118">
        <f t="shared" si="77"/>
        <v>1400</v>
      </c>
      <c r="AZ63" s="118">
        <v>1400</v>
      </c>
      <c r="BA63" s="118">
        <f>(H63*70%)-AS63</f>
        <v>1223.1999999999998</v>
      </c>
      <c r="BB63" s="118">
        <f t="shared" si="78"/>
        <v>776</v>
      </c>
      <c r="BC63" s="118"/>
      <c r="BD63" s="117">
        <f t="shared" si="79"/>
        <v>776</v>
      </c>
      <c r="BE63" s="118">
        <v>1400</v>
      </c>
      <c r="BF63" s="118">
        <f t="shared" si="80"/>
        <v>1400</v>
      </c>
      <c r="BG63" s="117">
        <f>AW63+AY63</f>
        <v>2400</v>
      </c>
      <c r="BH63" s="117">
        <f t="shared" si="81"/>
        <v>2400</v>
      </c>
      <c r="BI63" s="117">
        <f>AU63</f>
        <v>3529</v>
      </c>
      <c r="BJ63" s="117">
        <f>AV63</f>
        <v>3176</v>
      </c>
      <c r="BK63" s="117">
        <f t="shared" si="16"/>
        <v>3176</v>
      </c>
      <c r="BL63" s="117">
        <f t="shared" si="82"/>
        <v>2400</v>
      </c>
      <c r="BM63" s="117">
        <f t="shared" si="4"/>
        <v>1400</v>
      </c>
      <c r="BN63" s="117">
        <f t="shared" si="83"/>
        <v>776</v>
      </c>
      <c r="BO63" s="118"/>
      <c r="BP63" s="118">
        <f t="shared" si="84"/>
        <v>776</v>
      </c>
      <c r="BQ63" s="117">
        <v>776</v>
      </c>
      <c r="BR63" s="117">
        <f>BN63</f>
        <v>776</v>
      </c>
      <c r="BS63" s="108" t="s">
        <v>164</v>
      </c>
      <c r="BT63" s="163"/>
    </row>
    <row r="64" spans="1:72" s="16" customFormat="1" ht="30" x14ac:dyDescent="0.2">
      <c r="A64" s="17">
        <f t="shared" si="11"/>
        <v>52</v>
      </c>
      <c r="B64" s="182" t="s">
        <v>173</v>
      </c>
      <c r="C64" s="95"/>
      <c r="D64" s="95"/>
      <c r="E64" s="21">
        <v>2016</v>
      </c>
      <c r="F64" s="129" t="s">
        <v>174</v>
      </c>
      <c r="G64" s="123">
        <v>9500</v>
      </c>
      <c r="H64" s="119">
        <v>9500</v>
      </c>
      <c r="I64" s="118"/>
      <c r="J64" s="118"/>
      <c r="K64" s="118"/>
      <c r="L64" s="119">
        <v>1270</v>
      </c>
      <c r="M64" s="117">
        <v>1270</v>
      </c>
      <c r="N64" s="119">
        <v>1300</v>
      </c>
      <c r="O64" s="119">
        <f>N64</f>
        <v>1300</v>
      </c>
      <c r="P64" s="119">
        <v>5000</v>
      </c>
      <c r="Q64" s="119">
        <f>P64</f>
        <v>5000</v>
      </c>
      <c r="R64" s="119">
        <f>N64</f>
        <v>1300</v>
      </c>
      <c r="S64" s="119">
        <f>O64</f>
        <v>1300</v>
      </c>
      <c r="T64" s="119">
        <f>P64</f>
        <v>5000</v>
      </c>
      <c r="U64" s="119">
        <f>T64</f>
        <v>5000</v>
      </c>
      <c r="V64" s="117">
        <f>L64+N64</f>
        <v>2570</v>
      </c>
      <c r="W64" s="117">
        <f>M64+O64</f>
        <v>2570</v>
      </c>
      <c r="X64" s="119">
        <v>3253</v>
      </c>
      <c r="Y64" s="119">
        <f>X64</f>
        <v>3253</v>
      </c>
      <c r="Z64" s="119"/>
      <c r="AA64" s="119"/>
      <c r="AB64" s="117">
        <v>700</v>
      </c>
      <c r="AC64" s="117">
        <f>AB64</f>
        <v>700</v>
      </c>
      <c r="AD64" s="117"/>
      <c r="AE64" s="118"/>
      <c r="AF64" s="118">
        <f>V64+AC64</f>
        <v>3270</v>
      </c>
      <c r="AG64" s="119">
        <v>800</v>
      </c>
      <c r="AH64" s="117">
        <f>AB64+AG64</f>
        <v>1500</v>
      </c>
      <c r="AI64" s="117">
        <f>AH64</f>
        <v>1500</v>
      </c>
      <c r="AJ64" s="117"/>
      <c r="AK64" s="117"/>
      <c r="AL64" s="117">
        <f>AM64</f>
        <v>700</v>
      </c>
      <c r="AM64" s="117">
        <v>700</v>
      </c>
      <c r="AN64" s="117">
        <f t="shared" ref="AN64:AO66" si="86">V64+AH64</f>
        <v>4070</v>
      </c>
      <c r="AO64" s="117">
        <f t="shared" si="86"/>
        <v>4070</v>
      </c>
      <c r="AP64" s="119">
        <v>3000</v>
      </c>
      <c r="AQ64" s="119">
        <v>1027</v>
      </c>
      <c r="AR64" s="118">
        <f>AQ64</f>
        <v>1027</v>
      </c>
      <c r="AS64" s="117">
        <f t="shared" si="75"/>
        <v>7070</v>
      </c>
      <c r="AT64" s="117">
        <f t="shared" si="76"/>
        <v>7070</v>
      </c>
      <c r="AU64" s="118">
        <v>6257</v>
      </c>
      <c r="AV64" s="118">
        <f>AU64</f>
        <v>6257</v>
      </c>
      <c r="AW64" s="118">
        <f t="shared" si="85"/>
        <v>4500</v>
      </c>
      <c r="AX64" s="118">
        <f>AV64-AI64-AP64</f>
        <v>1757</v>
      </c>
      <c r="AY64" s="118">
        <f t="shared" si="77"/>
        <v>1500</v>
      </c>
      <c r="AZ64" s="121">
        <v>1500</v>
      </c>
      <c r="BA64" s="118">
        <f>(H64*90%)-AS64</f>
        <v>1480</v>
      </c>
      <c r="BB64" s="118">
        <f t="shared" si="78"/>
        <v>257</v>
      </c>
      <c r="BC64" s="118"/>
      <c r="BD64" s="117">
        <f t="shared" si="79"/>
        <v>257</v>
      </c>
      <c r="BE64" s="118">
        <v>1106</v>
      </c>
      <c r="BF64" s="118">
        <f t="shared" si="80"/>
        <v>1106</v>
      </c>
      <c r="BG64" s="117">
        <f>AW64+AY64</f>
        <v>6000</v>
      </c>
      <c r="BH64" s="117">
        <f t="shared" si="81"/>
        <v>6000</v>
      </c>
      <c r="BI64" s="117">
        <f t="shared" si="74"/>
        <v>6257</v>
      </c>
      <c r="BJ64" s="117">
        <f t="shared" si="74"/>
        <v>6257</v>
      </c>
      <c r="BK64" s="117">
        <f t="shared" si="16"/>
        <v>6257</v>
      </c>
      <c r="BL64" s="117">
        <f t="shared" si="82"/>
        <v>6000</v>
      </c>
      <c r="BM64" s="117">
        <f t="shared" si="4"/>
        <v>1500</v>
      </c>
      <c r="BN64" s="117">
        <f t="shared" si="83"/>
        <v>257</v>
      </c>
      <c r="BO64" s="118"/>
      <c r="BP64" s="118">
        <f t="shared" si="84"/>
        <v>257</v>
      </c>
      <c r="BQ64" s="117">
        <v>257</v>
      </c>
      <c r="BR64" s="117">
        <f>BN64</f>
        <v>257</v>
      </c>
      <c r="BS64" s="108" t="s">
        <v>175</v>
      </c>
      <c r="BT64" s="109"/>
    </row>
    <row r="65" spans="1:72" s="20" customFormat="1" ht="30" x14ac:dyDescent="0.2">
      <c r="A65" s="17">
        <f t="shared" si="11"/>
        <v>53</v>
      </c>
      <c r="B65" s="182" t="s">
        <v>176</v>
      </c>
      <c r="C65" s="8"/>
      <c r="D65" s="8"/>
      <c r="E65" s="21">
        <v>2016</v>
      </c>
      <c r="F65" s="17" t="s">
        <v>177</v>
      </c>
      <c r="G65" s="117">
        <v>14562</v>
      </c>
      <c r="H65" s="117">
        <v>12606</v>
      </c>
      <c r="I65" s="118"/>
      <c r="J65" s="118"/>
      <c r="K65" s="118"/>
      <c r="L65" s="117"/>
      <c r="M65" s="117">
        <f>L65</f>
        <v>0</v>
      </c>
      <c r="N65" s="117">
        <v>500</v>
      </c>
      <c r="O65" s="117"/>
      <c r="P65" s="118"/>
      <c r="Q65" s="118"/>
      <c r="R65" s="117"/>
      <c r="S65" s="117"/>
      <c r="T65" s="118"/>
      <c r="U65" s="117"/>
      <c r="V65" s="117">
        <f>L65+N65</f>
        <v>500</v>
      </c>
      <c r="W65" s="117">
        <f>M65+O65</f>
        <v>0</v>
      </c>
      <c r="X65" s="117">
        <f>G65</f>
        <v>14562</v>
      </c>
      <c r="Y65" s="121">
        <f>H65</f>
        <v>12606</v>
      </c>
      <c r="Z65" s="118"/>
      <c r="AA65" s="118"/>
      <c r="AB65" s="117">
        <v>1700</v>
      </c>
      <c r="AC65" s="117">
        <f>AB65</f>
        <v>1700</v>
      </c>
      <c r="AD65" s="117"/>
      <c r="AE65" s="118"/>
      <c r="AF65" s="118">
        <f>V65+AC65</f>
        <v>2200</v>
      </c>
      <c r="AG65" s="117">
        <v>2500</v>
      </c>
      <c r="AH65" s="117">
        <f>AB65+AG65</f>
        <v>4200</v>
      </c>
      <c r="AI65" s="117">
        <f>AH65</f>
        <v>4200</v>
      </c>
      <c r="AJ65" s="117"/>
      <c r="AK65" s="117"/>
      <c r="AL65" s="117">
        <f>AM65</f>
        <v>1700</v>
      </c>
      <c r="AM65" s="117">
        <v>1700</v>
      </c>
      <c r="AN65" s="117">
        <f t="shared" si="86"/>
        <v>4700</v>
      </c>
      <c r="AO65" s="117">
        <f t="shared" si="86"/>
        <v>4200</v>
      </c>
      <c r="AP65" s="117">
        <v>4200</v>
      </c>
      <c r="AQ65" s="117">
        <v>4000</v>
      </c>
      <c r="AR65" s="118">
        <v>4150</v>
      </c>
      <c r="AS65" s="117">
        <f t="shared" si="75"/>
        <v>8900</v>
      </c>
      <c r="AT65" s="117">
        <f t="shared" si="76"/>
        <v>8400</v>
      </c>
      <c r="AU65" s="118">
        <v>12606</v>
      </c>
      <c r="AV65" s="118">
        <f>AU65</f>
        <v>12606</v>
      </c>
      <c r="AW65" s="118">
        <f t="shared" si="85"/>
        <v>8400</v>
      </c>
      <c r="AX65" s="118">
        <f>AV65-AI65-AP65</f>
        <v>4206</v>
      </c>
      <c r="AY65" s="118">
        <f t="shared" si="77"/>
        <v>3700</v>
      </c>
      <c r="AZ65" s="121">
        <v>3700</v>
      </c>
      <c r="BA65" s="118">
        <f>(H65*90%)-AS65</f>
        <v>2445.3999999999996</v>
      </c>
      <c r="BB65" s="118">
        <f t="shared" si="78"/>
        <v>506</v>
      </c>
      <c r="BC65" s="118"/>
      <c r="BD65" s="117">
        <f t="shared" si="79"/>
        <v>506</v>
      </c>
      <c r="BE65" s="118">
        <v>3700</v>
      </c>
      <c r="BF65" s="118">
        <f t="shared" si="80"/>
        <v>3700</v>
      </c>
      <c r="BG65" s="117">
        <v>12521</v>
      </c>
      <c r="BH65" s="117">
        <f t="shared" si="81"/>
        <v>12521</v>
      </c>
      <c r="BI65" s="117">
        <f t="shared" si="74"/>
        <v>12606</v>
      </c>
      <c r="BJ65" s="117">
        <f t="shared" si="74"/>
        <v>12606</v>
      </c>
      <c r="BK65" s="117">
        <f t="shared" si="16"/>
        <v>12738</v>
      </c>
      <c r="BL65" s="117">
        <f t="shared" si="82"/>
        <v>12521</v>
      </c>
      <c r="BM65" s="117">
        <f t="shared" si="4"/>
        <v>3700</v>
      </c>
      <c r="BN65" s="117">
        <f t="shared" si="83"/>
        <v>85</v>
      </c>
      <c r="BO65" s="118">
        <v>132</v>
      </c>
      <c r="BP65" s="118">
        <f t="shared" si="84"/>
        <v>217</v>
      </c>
      <c r="BQ65" s="117">
        <v>217</v>
      </c>
      <c r="BR65" s="117">
        <v>217</v>
      </c>
      <c r="BS65" s="108" t="s">
        <v>175</v>
      </c>
      <c r="BT65" s="109"/>
    </row>
    <row r="66" spans="1:72" s="20" customFormat="1" ht="30" x14ac:dyDescent="0.2">
      <c r="A66" s="17">
        <f t="shared" si="11"/>
        <v>54</v>
      </c>
      <c r="B66" s="182" t="s">
        <v>178</v>
      </c>
      <c r="C66" s="8"/>
      <c r="D66" s="8"/>
      <c r="E66" s="17">
        <v>2016</v>
      </c>
      <c r="F66" s="17" t="s">
        <v>179</v>
      </c>
      <c r="G66" s="117">
        <v>3973</v>
      </c>
      <c r="H66" s="117">
        <v>3580</v>
      </c>
      <c r="I66" s="118"/>
      <c r="J66" s="118"/>
      <c r="K66" s="118"/>
      <c r="L66" s="117"/>
      <c r="M66" s="117"/>
      <c r="N66" s="117"/>
      <c r="O66" s="117"/>
      <c r="P66" s="118"/>
      <c r="Q66" s="118"/>
      <c r="R66" s="117"/>
      <c r="S66" s="117"/>
      <c r="T66" s="118"/>
      <c r="U66" s="117"/>
      <c r="V66" s="117"/>
      <c r="W66" s="117"/>
      <c r="X66" s="117">
        <f>G66</f>
        <v>3973</v>
      </c>
      <c r="Y66" s="121">
        <f>H66</f>
        <v>3580</v>
      </c>
      <c r="Z66" s="118"/>
      <c r="AA66" s="118"/>
      <c r="AB66" s="117">
        <v>750</v>
      </c>
      <c r="AC66" s="117">
        <f>AB66</f>
        <v>750</v>
      </c>
      <c r="AD66" s="117"/>
      <c r="AE66" s="118"/>
      <c r="AF66" s="118">
        <f>V66+AC66</f>
        <v>750</v>
      </c>
      <c r="AG66" s="117"/>
      <c r="AH66" s="117">
        <f>AB66+AG66</f>
        <v>750</v>
      </c>
      <c r="AI66" s="117">
        <f>AH66</f>
        <v>750</v>
      </c>
      <c r="AJ66" s="117"/>
      <c r="AK66" s="117"/>
      <c r="AL66" s="117">
        <f>AM66</f>
        <v>0</v>
      </c>
      <c r="AM66" s="117">
        <v>0</v>
      </c>
      <c r="AN66" s="117">
        <f t="shared" si="86"/>
        <v>750</v>
      </c>
      <c r="AO66" s="117">
        <f t="shared" si="86"/>
        <v>750</v>
      </c>
      <c r="AP66" s="121">
        <v>1850</v>
      </c>
      <c r="AQ66" s="121">
        <v>1600</v>
      </c>
      <c r="AR66" s="118">
        <f>AQ66</f>
        <v>1600</v>
      </c>
      <c r="AS66" s="117">
        <f t="shared" si="75"/>
        <v>2600</v>
      </c>
      <c r="AT66" s="117">
        <f t="shared" si="76"/>
        <v>2600</v>
      </c>
      <c r="AU66" s="118">
        <v>3580</v>
      </c>
      <c r="AV66" s="118">
        <f>AU66</f>
        <v>3580</v>
      </c>
      <c r="AW66" s="118">
        <f t="shared" si="85"/>
        <v>2600</v>
      </c>
      <c r="AX66" s="118">
        <f>AV66-AI66-AP66</f>
        <v>980</v>
      </c>
      <c r="AY66" s="118">
        <f t="shared" si="77"/>
        <v>700</v>
      </c>
      <c r="AZ66" s="121">
        <v>700</v>
      </c>
      <c r="BA66" s="118">
        <f>(H66*90%)-AS66</f>
        <v>622</v>
      </c>
      <c r="BB66" s="118">
        <f t="shared" si="78"/>
        <v>280</v>
      </c>
      <c r="BC66" s="118"/>
      <c r="BD66" s="117">
        <f t="shared" si="79"/>
        <v>280</v>
      </c>
      <c r="BE66" s="118">
        <v>619</v>
      </c>
      <c r="BF66" s="118">
        <f t="shared" si="80"/>
        <v>619</v>
      </c>
      <c r="BG66" s="117">
        <f>AW66+AY66</f>
        <v>3300</v>
      </c>
      <c r="BH66" s="117">
        <f t="shared" si="81"/>
        <v>3300</v>
      </c>
      <c r="BI66" s="117">
        <f t="shared" si="74"/>
        <v>3580</v>
      </c>
      <c r="BJ66" s="117">
        <f t="shared" si="74"/>
        <v>3580</v>
      </c>
      <c r="BK66" s="117">
        <f t="shared" si="16"/>
        <v>3580</v>
      </c>
      <c r="BL66" s="117">
        <f t="shared" si="82"/>
        <v>3300</v>
      </c>
      <c r="BM66" s="117">
        <f t="shared" si="4"/>
        <v>700</v>
      </c>
      <c r="BN66" s="117">
        <f t="shared" si="83"/>
        <v>280</v>
      </c>
      <c r="BO66" s="118"/>
      <c r="BP66" s="118">
        <f t="shared" si="84"/>
        <v>280</v>
      </c>
      <c r="BQ66" s="117">
        <v>280</v>
      </c>
      <c r="BR66" s="117">
        <f>BN66</f>
        <v>280</v>
      </c>
      <c r="BS66" s="108" t="s">
        <v>175</v>
      </c>
      <c r="BT66" s="109"/>
    </row>
    <row r="67" spans="1:72" s="18" customFormat="1" ht="30" x14ac:dyDescent="0.2">
      <c r="A67" s="17">
        <f t="shared" si="11"/>
        <v>55</v>
      </c>
      <c r="B67" s="182" t="s">
        <v>180</v>
      </c>
      <c r="C67" s="14"/>
      <c r="D67" s="14"/>
      <c r="E67" s="17">
        <v>2017</v>
      </c>
      <c r="F67" s="23" t="s">
        <v>970</v>
      </c>
      <c r="G67" s="117">
        <v>2430</v>
      </c>
      <c r="H67" s="117">
        <v>2190</v>
      </c>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118">
        <v>700</v>
      </c>
      <c r="AQ67" s="118">
        <v>700</v>
      </c>
      <c r="AR67" s="118">
        <f>AQ67</f>
        <v>700</v>
      </c>
      <c r="AS67" s="117">
        <f t="shared" si="75"/>
        <v>700</v>
      </c>
      <c r="AT67" s="117">
        <f t="shared" si="76"/>
        <v>700</v>
      </c>
      <c r="AU67" s="117">
        <f>G67</f>
        <v>2430</v>
      </c>
      <c r="AV67" s="118">
        <f>H67</f>
        <v>2190</v>
      </c>
      <c r="AW67" s="118">
        <f t="shared" si="85"/>
        <v>700</v>
      </c>
      <c r="AX67" s="118">
        <f>AV67-AI67-AP67-22</f>
        <v>1468</v>
      </c>
      <c r="AY67" s="118">
        <f t="shared" si="77"/>
        <v>1200</v>
      </c>
      <c r="AZ67" s="118">
        <v>1200</v>
      </c>
      <c r="BA67" s="118">
        <f>(H67*70%)-AS67</f>
        <v>833</v>
      </c>
      <c r="BB67" s="118">
        <f t="shared" si="78"/>
        <v>268</v>
      </c>
      <c r="BC67" s="118"/>
      <c r="BD67" s="117">
        <f t="shared" si="79"/>
        <v>268</v>
      </c>
      <c r="BE67" s="118">
        <v>813</v>
      </c>
      <c r="BF67" s="118">
        <f t="shared" si="80"/>
        <v>813</v>
      </c>
      <c r="BG67" s="117">
        <v>1922</v>
      </c>
      <c r="BH67" s="117">
        <f t="shared" si="81"/>
        <v>1922</v>
      </c>
      <c r="BI67" s="117">
        <f t="shared" si="74"/>
        <v>2430</v>
      </c>
      <c r="BJ67" s="117">
        <f t="shared" si="74"/>
        <v>2190</v>
      </c>
      <c r="BK67" s="117">
        <f t="shared" si="16"/>
        <v>2190</v>
      </c>
      <c r="BL67" s="117">
        <f t="shared" si="82"/>
        <v>1922</v>
      </c>
      <c r="BM67" s="117">
        <f t="shared" si="4"/>
        <v>1200</v>
      </c>
      <c r="BN67" s="117">
        <f t="shared" si="83"/>
        <v>268</v>
      </c>
      <c r="BO67" s="118"/>
      <c r="BP67" s="118">
        <f t="shared" si="84"/>
        <v>268</v>
      </c>
      <c r="BQ67" s="117">
        <v>268</v>
      </c>
      <c r="BR67" s="117">
        <f>BN67</f>
        <v>268</v>
      </c>
      <c r="BS67" s="17" t="s">
        <v>175</v>
      </c>
      <c r="BT67" s="163"/>
    </row>
    <row r="68" spans="1:72" s="20" customFormat="1" ht="30" x14ac:dyDescent="0.2">
      <c r="A68" s="17">
        <f t="shared" si="11"/>
        <v>56</v>
      </c>
      <c r="B68" s="183" t="s">
        <v>181</v>
      </c>
      <c r="C68" s="95"/>
      <c r="D68" s="95"/>
      <c r="E68" s="96"/>
      <c r="F68" s="129" t="s">
        <v>182</v>
      </c>
      <c r="G68" s="123">
        <v>4214</v>
      </c>
      <c r="H68" s="119">
        <v>4000</v>
      </c>
      <c r="I68" s="118"/>
      <c r="J68" s="118"/>
      <c r="K68" s="118"/>
      <c r="L68" s="119">
        <v>1200</v>
      </c>
      <c r="M68" s="119">
        <v>990</v>
      </c>
      <c r="N68" s="119">
        <v>420</v>
      </c>
      <c r="O68" s="119">
        <v>420</v>
      </c>
      <c r="P68" s="119"/>
      <c r="Q68" s="119"/>
      <c r="R68" s="119"/>
      <c r="S68" s="119"/>
      <c r="T68" s="119"/>
      <c r="U68" s="119"/>
      <c r="V68" s="117">
        <f>L68+N68</f>
        <v>1620</v>
      </c>
      <c r="W68" s="117">
        <f>M68+O68</f>
        <v>1410</v>
      </c>
      <c r="X68" s="119">
        <v>2000</v>
      </c>
      <c r="Y68" s="118">
        <v>2000</v>
      </c>
      <c r="Z68" s="119"/>
      <c r="AA68" s="119"/>
      <c r="AB68" s="117"/>
      <c r="AC68" s="117"/>
      <c r="AD68" s="117"/>
      <c r="AE68" s="118"/>
      <c r="AF68" s="118">
        <f>V68+AC68</f>
        <v>1620</v>
      </c>
      <c r="AG68" s="119">
        <v>1200</v>
      </c>
      <c r="AH68" s="117">
        <f>AB68+AG68</f>
        <v>1200</v>
      </c>
      <c r="AI68" s="117">
        <f>AH68</f>
        <v>1200</v>
      </c>
      <c r="AJ68" s="117"/>
      <c r="AK68" s="117"/>
      <c r="AL68" s="117">
        <f>AM68</f>
        <v>0</v>
      </c>
      <c r="AM68" s="117"/>
      <c r="AN68" s="117">
        <f>V68+AH68</f>
        <v>2820</v>
      </c>
      <c r="AO68" s="117">
        <f>W68+AI68</f>
        <v>2610</v>
      </c>
      <c r="AP68" s="118">
        <v>800</v>
      </c>
      <c r="AQ68" s="118"/>
      <c r="AR68" s="118">
        <f>AQ68</f>
        <v>0</v>
      </c>
      <c r="AS68" s="117">
        <f t="shared" si="75"/>
        <v>3620</v>
      </c>
      <c r="AT68" s="117">
        <f t="shared" si="76"/>
        <v>3410</v>
      </c>
      <c r="AU68" s="118">
        <f>X68</f>
        <v>2000</v>
      </c>
      <c r="AV68" s="118">
        <f>AU68</f>
        <v>2000</v>
      </c>
      <c r="AW68" s="118">
        <f t="shared" si="85"/>
        <v>2000</v>
      </c>
      <c r="AX68" s="118">
        <f>AV68-AI68-AP68</f>
        <v>0</v>
      </c>
      <c r="AY68" s="118">
        <f t="shared" si="77"/>
        <v>0</v>
      </c>
      <c r="AZ68" s="118"/>
      <c r="BA68" s="118"/>
      <c r="BB68" s="118">
        <f t="shared" si="78"/>
        <v>0</v>
      </c>
      <c r="BC68" s="118"/>
      <c r="BD68" s="117">
        <f t="shared" si="79"/>
        <v>0</v>
      </c>
      <c r="BE68" s="118">
        <f>AU68-BI68</f>
        <v>0</v>
      </c>
      <c r="BF68" s="118">
        <f t="shared" si="80"/>
        <v>0</v>
      </c>
      <c r="BG68" s="117">
        <f>AW68+AY68</f>
        <v>2000</v>
      </c>
      <c r="BH68" s="117">
        <f t="shared" si="81"/>
        <v>2000</v>
      </c>
      <c r="BI68" s="117">
        <f t="shared" si="74"/>
        <v>2000</v>
      </c>
      <c r="BJ68" s="117">
        <f t="shared" si="74"/>
        <v>2000</v>
      </c>
      <c r="BK68" s="117">
        <f t="shared" si="16"/>
        <v>2220</v>
      </c>
      <c r="BL68" s="117">
        <f t="shared" si="82"/>
        <v>2000</v>
      </c>
      <c r="BM68" s="117">
        <f t="shared" si="4"/>
        <v>0</v>
      </c>
      <c r="BN68" s="117">
        <f t="shared" si="83"/>
        <v>0</v>
      </c>
      <c r="BO68" s="118">
        <v>220</v>
      </c>
      <c r="BP68" s="118">
        <f t="shared" si="84"/>
        <v>220</v>
      </c>
      <c r="BQ68" s="117">
        <v>220</v>
      </c>
      <c r="BR68" s="117">
        <v>220</v>
      </c>
      <c r="BS68" s="108" t="s">
        <v>175</v>
      </c>
      <c r="BT68" s="109"/>
    </row>
    <row r="69" spans="1:72" s="20" customFormat="1" ht="30" x14ac:dyDescent="0.2">
      <c r="A69" s="17">
        <f t="shared" si="11"/>
        <v>57</v>
      </c>
      <c r="B69" s="189" t="s">
        <v>183</v>
      </c>
      <c r="C69" s="8"/>
      <c r="D69" s="8"/>
      <c r="E69" s="17"/>
      <c r="F69" s="17" t="s">
        <v>184</v>
      </c>
      <c r="G69" s="117">
        <v>11600</v>
      </c>
      <c r="H69" s="117"/>
      <c r="I69" s="118"/>
      <c r="J69" s="118"/>
      <c r="K69" s="118"/>
      <c r="L69" s="117"/>
      <c r="M69" s="117"/>
      <c r="N69" s="117"/>
      <c r="O69" s="117"/>
      <c r="P69" s="118"/>
      <c r="Q69" s="118"/>
      <c r="R69" s="117"/>
      <c r="S69" s="117"/>
      <c r="T69" s="118"/>
      <c r="U69" s="117"/>
      <c r="V69" s="117">
        <v>11000</v>
      </c>
      <c r="W69" s="117"/>
      <c r="X69" s="117"/>
      <c r="Y69" s="121"/>
      <c r="Z69" s="118"/>
      <c r="AA69" s="118"/>
      <c r="AB69" s="117"/>
      <c r="AC69" s="117"/>
      <c r="AD69" s="117"/>
      <c r="AE69" s="118"/>
      <c r="AF69" s="118"/>
      <c r="AG69" s="117"/>
      <c r="AH69" s="117"/>
      <c r="AI69" s="117"/>
      <c r="AJ69" s="117"/>
      <c r="AK69" s="117"/>
      <c r="AL69" s="117"/>
      <c r="AM69" s="117"/>
      <c r="AN69" s="117"/>
      <c r="AO69" s="117"/>
      <c r="AP69" s="121"/>
      <c r="AQ69" s="121"/>
      <c r="AR69" s="118"/>
      <c r="AS69" s="117"/>
      <c r="AT69" s="117"/>
      <c r="AU69" s="118"/>
      <c r="AV69" s="118"/>
      <c r="AW69" s="118"/>
      <c r="AX69" s="118"/>
      <c r="AY69" s="118"/>
      <c r="AZ69" s="121"/>
      <c r="BA69" s="118"/>
      <c r="BB69" s="118"/>
      <c r="BC69" s="118"/>
      <c r="BD69" s="117"/>
      <c r="BE69" s="118"/>
      <c r="BF69" s="118"/>
      <c r="BG69" s="117"/>
      <c r="BH69" s="117">
        <f t="shared" si="81"/>
        <v>0</v>
      </c>
      <c r="BI69" s="117"/>
      <c r="BJ69" s="117"/>
      <c r="BK69" s="117">
        <f t="shared" si="16"/>
        <v>75</v>
      </c>
      <c r="BL69" s="117">
        <f t="shared" si="82"/>
        <v>0</v>
      </c>
      <c r="BM69" s="117">
        <f t="shared" si="4"/>
        <v>0</v>
      </c>
      <c r="BN69" s="117">
        <f t="shared" si="83"/>
        <v>0</v>
      </c>
      <c r="BO69" s="118">
        <v>75</v>
      </c>
      <c r="BP69" s="118">
        <f t="shared" si="84"/>
        <v>75</v>
      </c>
      <c r="BQ69" s="117">
        <v>75</v>
      </c>
      <c r="BR69" s="117">
        <v>75</v>
      </c>
      <c r="BS69" s="108" t="s">
        <v>175</v>
      </c>
      <c r="BT69" s="165"/>
    </row>
    <row r="70" spans="1:72" s="20" customFormat="1" ht="30" x14ac:dyDescent="0.2">
      <c r="A70" s="17">
        <f t="shared" si="11"/>
        <v>58</v>
      </c>
      <c r="B70" s="182" t="s">
        <v>185</v>
      </c>
      <c r="C70" s="8"/>
      <c r="D70" s="8"/>
      <c r="E70" s="17">
        <v>2016</v>
      </c>
      <c r="F70" s="17" t="s">
        <v>186</v>
      </c>
      <c r="G70" s="117">
        <v>10797</v>
      </c>
      <c r="H70" s="117">
        <v>8865</v>
      </c>
      <c r="I70" s="118"/>
      <c r="J70" s="118"/>
      <c r="K70" s="118"/>
      <c r="L70" s="117">
        <v>0</v>
      </c>
      <c r="M70" s="117">
        <v>0</v>
      </c>
      <c r="N70" s="117">
        <v>0</v>
      </c>
      <c r="O70" s="117">
        <v>0</v>
      </c>
      <c r="P70" s="118"/>
      <c r="Q70" s="118"/>
      <c r="R70" s="117">
        <v>0</v>
      </c>
      <c r="S70" s="117">
        <v>0</v>
      </c>
      <c r="T70" s="118"/>
      <c r="U70" s="117"/>
      <c r="V70" s="117">
        <f t="shared" ref="V70:W73" si="87">L70+N70</f>
        <v>0</v>
      </c>
      <c r="W70" s="117">
        <f t="shared" si="87"/>
        <v>0</v>
      </c>
      <c r="X70" s="118">
        <v>9850</v>
      </c>
      <c r="Y70" s="118">
        <v>9802</v>
      </c>
      <c r="Z70" s="118"/>
      <c r="AA70" s="118"/>
      <c r="AB70" s="117">
        <v>700</v>
      </c>
      <c r="AC70" s="117">
        <v>700</v>
      </c>
      <c r="AD70" s="117">
        <v>2996.9</v>
      </c>
      <c r="AE70" s="118"/>
      <c r="AF70" s="118">
        <f>AC70</f>
        <v>700</v>
      </c>
      <c r="AG70" s="118">
        <v>3000</v>
      </c>
      <c r="AH70" s="117">
        <f>AB70+AG70</f>
        <v>3700</v>
      </c>
      <c r="AI70" s="117">
        <f>AH70</f>
        <v>3700</v>
      </c>
      <c r="AJ70" s="117"/>
      <c r="AK70" s="117"/>
      <c r="AL70" s="117">
        <f>AM70</f>
        <v>700</v>
      </c>
      <c r="AM70" s="117">
        <v>700</v>
      </c>
      <c r="AN70" s="117">
        <f>V70+AH70</f>
        <v>3700</v>
      </c>
      <c r="AO70" s="117">
        <f>W70+AI70</f>
        <v>3700</v>
      </c>
      <c r="AP70" s="119">
        <v>3800</v>
      </c>
      <c r="AQ70" s="119">
        <v>3500</v>
      </c>
      <c r="AR70" s="118">
        <f>AQ70</f>
        <v>3500</v>
      </c>
      <c r="AS70" s="117">
        <f t="shared" ref="AS70:AS75" si="88">AN70+AP70</f>
        <v>7500</v>
      </c>
      <c r="AT70" s="117">
        <f t="shared" ref="AT70:AT75" si="89">AO70+AP70</f>
        <v>7500</v>
      </c>
      <c r="AU70" s="118">
        <v>8865</v>
      </c>
      <c r="AV70" s="118">
        <f>AU70</f>
        <v>8865</v>
      </c>
      <c r="AW70" s="118">
        <f t="shared" ref="AW70:AW75" si="90">AI70+AP70</f>
        <v>7500</v>
      </c>
      <c r="AX70" s="118">
        <f>AV70-AI70-AP70</f>
        <v>1365</v>
      </c>
      <c r="AY70" s="118">
        <f>AZ70</f>
        <v>1365</v>
      </c>
      <c r="AZ70" s="121">
        <v>1365</v>
      </c>
      <c r="BA70" s="118"/>
      <c r="BB70" s="118">
        <f t="shared" ref="BB70:BB76" si="91">AX70-AY70</f>
        <v>0</v>
      </c>
      <c r="BC70" s="118"/>
      <c r="BD70" s="117">
        <f t="shared" ref="BD70:BD76" si="92">BB70-BC70</f>
        <v>0</v>
      </c>
      <c r="BE70" s="118">
        <v>1128</v>
      </c>
      <c r="BF70" s="118">
        <f t="shared" ref="BF70:BF76" si="93">BE70</f>
        <v>1128</v>
      </c>
      <c r="BG70" s="117">
        <f>AW70+AY70</f>
        <v>8865</v>
      </c>
      <c r="BH70" s="117">
        <f t="shared" si="81"/>
        <v>8865</v>
      </c>
      <c r="BI70" s="117">
        <f t="shared" ref="BI70:BJ74" si="94">AU70</f>
        <v>8865</v>
      </c>
      <c r="BJ70" s="117">
        <f t="shared" si="94"/>
        <v>8865</v>
      </c>
      <c r="BK70" s="117">
        <f t="shared" si="16"/>
        <v>9005</v>
      </c>
      <c r="BL70" s="117">
        <f t="shared" si="82"/>
        <v>8865</v>
      </c>
      <c r="BM70" s="117">
        <f t="shared" si="4"/>
        <v>1365</v>
      </c>
      <c r="BN70" s="117">
        <f t="shared" si="83"/>
        <v>0</v>
      </c>
      <c r="BO70" s="118">
        <v>140</v>
      </c>
      <c r="BP70" s="118">
        <f t="shared" si="84"/>
        <v>140</v>
      </c>
      <c r="BQ70" s="117">
        <v>140</v>
      </c>
      <c r="BR70" s="117">
        <v>140</v>
      </c>
      <c r="BS70" s="21" t="s">
        <v>175</v>
      </c>
      <c r="BT70" s="164"/>
    </row>
    <row r="71" spans="1:72" s="16" customFormat="1" ht="30" x14ac:dyDescent="0.2">
      <c r="A71" s="17">
        <f t="shared" si="11"/>
        <v>59</v>
      </c>
      <c r="B71" s="182" t="s">
        <v>187</v>
      </c>
      <c r="C71" s="95"/>
      <c r="D71" s="95"/>
      <c r="E71" s="98">
        <v>2015</v>
      </c>
      <c r="F71" s="17" t="s">
        <v>188</v>
      </c>
      <c r="G71" s="117">
        <v>5448</v>
      </c>
      <c r="H71" s="117">
        <v>5121</v>
      </c>
      <c r="I71" s="118"/>
      <c r="J71" s="118"/>
      <c r="K71" s="118"/>
      <c r="L71" s="119"/>
      <c r="M71" s="117">
        <f>L71</f>
        <v>0</v>
      </c>
      <c r="N71" s="119">
        <v>1900</v>
      </c>
      <c r="O71" s="119">
        <f>N71</f>
        <v>1900</v>
      </c>
      <c r="P71" s="119">
        <v>5400</v>
      </c>
      <c r="Q71" s="119">
        <f>P71</f>
        <v>5400</v>
      </c>
      <c r="R71" s="119">
        <f>N71</f>
        <v>1900</v>
      </c>
      <c r="S71" s="119">
        <f>R71</f>
        <v>1900</v>
      </c>
      <c r="T71" s="119">
        <f>P71</f>
        <v>5400</v>
      </c>
      <c r="U71" s="119">
        <f>T71</f>
        <v>5400</v>
      </c>
      <c r="V71" s="117">
        <f t="shared" si="87"/>
        <v>1900</v>
      </c>
      <c r="W71" s="117">
        <f t="shared" si="87"/>
        <v>1900</v>
      </c>
      <c r="X71" s="119">
        <v>3221</v>
      </c>
      <c r="Y71" s="118">
        <f>X71</f>
        <v>3221</v>
      </c>
      <c r="Z71" s="119"/>
      <c r="AA71" s="119"/>
      <c r="AB71" s="117">
        <v>700</v>
      </c>
      <c r="AC71" s="117">
        <f>AB71</f>
        <v>700</v>
      </c>
      <c r="AD71" s="117"/>
      <c r="AE71" s="118"/>
      <c r="AF71" s="118">
        <f>V71+AC71</f>
        <v>2600</v>
      </c>
      <c r="AG71" s="119">
        <v>1200</v>
      </c>
      <c r="AH71" s="117">
        <f>AB71+AG71</f>
        <v>1900</v>
      </c>
      <c r="AI71" s="117">
        <f>AH71</f>
        <v>1900</v>
      </c>
      <c r="AJ71" s="117"/>
      <c r="AK71" s="117"/>
      <c r="AL71" s="117">
        <f>AM71</f>
        <v>0</v>
      </c>
      <c r="AM71" s="117"/>
      <c r="AN71" s="117">
        <f>V71+AH71</f>
        <v>3800</v>
      </c>
      <c r="AO71" s="117">
        <f>W71+AI71</f>
        <v>3800</v>
      </c>
      <c r="AP71" s="119">
        <v>700</v>
      </c>
      <c r="AQ71" s="119">
        <v>700</v>
      </c>
      <c r="AR71" s="118">
        <f>AQ71</f>
        <v>700</v>
      </c>
      <c r="AS71" s="117">
        <f t="shared" si="88"/>
        <v>4500</v>
      </c>
      <c r="AT71" s="117">
        <f t="shared" si="89"/>
        <v>4500</v>
      </c>
      <c r="AU71" s="118">
        <v>3003</v>
      </c>
      <c r="AV71" s="118">
        <f>AU71</f>
        <v>3003</v>
      </c>
      <c r="AW71" s="118">
        <f t="shared" si="90"/>
        <v>2600</v>
      </c>
      <c r="AX71" s="118">
        <f>AV71-AI71-AP71</f>
        <v>403</v>
      </c>
      <c r="AY71" s="118">
        <f>AZ71</f>
        <v>403</v>
      </c>
      <c r="AZ71" s="121">
        <v>403</v>
      </c>
      <c r="BA71" s="118">
        <f>(H71*90%)-AS71</f>
        <v>108.90000000000055</v>
      </c>
      <c r="BB71" s="118">
        <f t="shared" si="91"/>
        <v>0</v>
      </c>
      <c r="BC71" s="118"/>
      <c r="BD71" s="117">
        <f t="shared" si="92"/>
        <v>0</v>
      </c>
      <c r="BE71" s="118">
        <v>100</v>
      </c>
      <c r="BF71" s="118">
        <f t="shared" si="93"/>
        <v>100</v>
      </c>
      <c r="BG71" s="117">
        <f>AW71+AY71</f>
        <v>3003</v>
      </c>
      <c r="BH71" s="117">
        <f t="shared" si="81"/>
        <v>3003</v>
      </c>
      <c r="BI71" s="117">
        <f t="shared" si="94"/>
        <v>3003</v>
      </c>
      <c r="BJ71" s="117">
        <f t="shared" si="94"/>
        <v>3003</v>
      </c>
      <c r="BK71" s="117">
        <f t="shared" si="16"/>
        <v>3263</v>
      </c>
      <c r="BL71" s="117">
        <f t="shared" si="82"/>
        <v>3003</v>
      </c>
      <c r="BM71" s="117">
        <f t="shared" si="4"/>
        <v>403</v>
      </c>
      <c r="BN71" s="117">
        <f t="shared" si="83"/>
        <v>0</v>
      </c>
      <c r="BO71" s="118">
        <v>260</v>
      </c>
      <c r="BP71" s="118">
        <f t="shared" si="84"/>
        <v>260</v>
      </c>
      <c r="BQ71" s="117">
        <v>260</v>
      </c>
      <c r="BR71" s="117">
        <v>260</v>
      </c>
      <c r="BS71" s="108" t="s">
        <v>175</v>
      </c>
      <c r="BT71" s="109"/>
    </row>
    <row r="72" spans="1:72" s="16" customFormat="1" ht="30" x14ac:dyDescent="0.2">
      <c r="A72" s="17">
        <f t="shared" si="11"/>
        <v>60</v>
      </c>
      <c r="B72" s="182" t="s">
        <v>189</v>
      </c>
      <c r="C72" s="95"/>
      <c r="D72" s="95"/>
      <c r="E72" s="96">
        <v>2015</v>
      </c>
      <c r="F72" s="17" t="s">
        <v>190</v>
      </c>
      <c r="G72" s="117">
        <v>5671</v>
      </c>
      <c r="H72" s="117">
        <v>5331</v>
      </c>
      <c r="I72" s="118"/>
      <c r="J72" s="118"/>
      <c r="K72" s="118"/>
      <c r="L72" s="119"/>
      <c r="M72" s="117">
        <f>L72</f>
        <v>0</v>
      </c>
      <c r="N72" s="119">
        <v>1900</v>
      </c>
      <c r="O72" s="119">
        <f>N72</f>
        <v>1900</v>
      </c>
      <c r="P72" s="119">
        <v>5600</v>
      </c>
      <c r="Q72" s="119">
        <f>P72</f>
        <v>5600</v>
      </c>
      <c r="R72" s="119">
        <f>N72</f>
        <v>1900</v>
      </c>
      <c r="S72" s="119">
        <f>R72</f>
        <v>1900</v>
      </c>
      <c r="T72" s="119">
        <f>P72</f>
        <v>5600</v>
      </c>
      <c r="U72" s="119">
        <f>T72</f>
        <v>5600</v>
      </c>
      <c r="V72" s="117">
        <f t="shared" si="87"/>
        <v>1900</v>
      </c>
      <c r="W72" s="117">
        <f t="shared" si="87"/>
        <v>1900</v>
      </c>
      <c r="X72" s="119">
        <v>3431</v>
      </c>
      <c r="Y72" s="118">
        <f>X72</f>
        <v>3431</v>
      </c>
      <c r="Z72" s="119"/>
      <c r="AA72" s="119"/>
      <c r="AB72" s="117">
        <v>800</v>
      </c>
      <c r="AC72" s="117">
        <f>AB72</f>
        <v>800</v>
      </c>
      <c r="AD72" s="117"/>
      <c r="AE72" s="118"/>
      <c r="AF72" s="118">
        <f>V72+AC72</f>
        <v>2700</v>
      </c>
      <c r="AG72" s="119">
        <v>1200</v>
      </c>
      <c r="AH72" s="117">
        <v>2200</v>
      </c>
      <c r="AI72" s="117">
        <v>2000</v>
      </c>
      <c r="AJ72" s="117"/>
      <c r="AK72" s="117"/>
      <c r="AL72" s="117">
        <f>AM72</f>
        <v>0</v>
      </c>
      <c r="AM72" s="117"/>
      <c r="AN72" s="117">
        <f>V72+AH72+200</f>
        <v>4300</v>
      </c>
      <c r="AO72" s="117">
        <f>W72+AI72</f>
        <v>3900</v>
      </c>
      <c r="AP72" s="119">
        <v>500</v>
      </c>
      <c r="AQ72" s="119">
        <v>320</v>
      </c>
      <c r="AR72" s="118">
        <v>350</v>
      </c>
      <c r="AS72" s="117">
        <f t="shared" si="88"/>
        <v>4800</v>
      </c>
      <c r="AT72" s="117">
        <f t="shared" si="89"/>
        <v>4400</v>
      </c>
      <c r="AU72" s="118">
        <v>3204</v>
      </c>
      <c r="AV72" s="118">
        <f>AU72</f>
        <v>3204</v>
      </c>
      <c r="AW72" s="118">
        <f t="shared" si="90"/>
        <v>2500</v>
      </c>
      <c r="AX72" s="118">
        <f>AV72-AI72-AP72</f>
        <v>704</v>
      </c>
      <c r="AY72" s="118">
        <f>AZ72</f>
        <v>100</v>
      </c>
      <c r="AZ72" s="121">
        <v>100</v>
      </c>
      <c r="BA72" s="118">
        <f>(H72*90%)-AS72</f>
        <v>-2.0999999999994543</v>
      </c>
      <c r="BB72" s="118">
        <f t="shared" si="91"/>
        <v>604</v>
      </c>
      <c r="BC72" s="118"/>
      <c r="BD72" s="117">
        <f t="shared" si="92"/>
        <v>604</v>
      </c>
      <c r="BE72" s="118">
        <v>100</v>
      </c>
      <c r="BF72" s="118">
        <f t="shared" si="93"/>
        <v>100</v>
      </c>
      <c r="BG72" s="117">
        <v>2900</v>
      </c>
      <c r="BH72" s="117">
        <f t="shared" si="81"/>
        <v>2900</v>
      </c>
      <c r="BI72" s="117">
        <f t="shared" si="94"/>
        <v>3204</v>
      </c>
      <c r="BJ72" s="117">
        <f t="shared" si="94"/>
        <v>3204</v>
      </c>
      <c r="BK72" s="117">
        <f t="shared" si="16"/>
        <v>3204</v>
      </c>
      <c r="BL72" s="117">
        <f t="shared" si="82"/>
        <v>2900</v>
      </c>
      <c r="BM72" s="117">
        <f t="shared" si="4"/>
        <v>100</v>
      </c>
      <c r="BN72" s="117">
        <f t="shared" si="83"/>
        <v>304</v>
      </c>
      <c r="BO72" s="118"/>
      <c r="BP72" s="118">
        <f t="shared" si="84"/>
        <v>304</v>
      </c>
      <c r="BQ72" s="117">
        <v>200</v>
      </c>
      <c r="BR72" s="117">
        <v>200</v>
      </c>
      <c r="BS72" s="108" t="s">
        <v>175</v>
      </c>
      <c r="BT72" s="109"/>
    </row>
    <row r="73" spans="1:72" s="16" customFormat="1" ht="30" x14ac:dyDescent="0.2">
      <c r="A73" s="17">
        <f t="shared" si="11"/>
        <v>61</v>
      </c>
      <c r="B73" s="182" t="s">
        <v>191</v>
      </c>
      <c r="C73" s="95"/>
      <c r="D73" s="95"/>
      <c r="E73" s="96">
        <v>2015</v>
      </c>
      <c r="F73" s="96" t="s">
        <v>192</v>
      </c>
      <c r="G73" s="117">
        <v>9357</v>
      </c>
      <c r="H73" s="117">
        <v>8500</v>
      </c>
      <c r="I73" s="118"/>
      <c r="J73" s="118"/>
      <c r="K73" s="118"/>
      <c r="L73" s="119"/>
      <c r="M73" s="117">
        <f>L73</f>
        <v>0</v>
      </c>
      <c r="N73" s="119">
        <v>2400</v>
      </c>
      <c r="O73" s="119">
        <f>N73</f>
        <v>2400</v>
      </c>
      <c r="P73" s="119">
        <v>9300</v>
      </c>
      <c r="Q73" s="119">
        <f>P73</f>
        <v>9300</v>
      </c>
      <c r="R73" s="119">
        <f>N73</f>
        <v>2400</v>
      </c>
      <c r="S73" s="119">
        <f>R73</f>
        <v>2400</v>
      </c>
      <c r="T73" s="119">
        <f>P73</f>
        <v>9300</v>
      </c>
      <c r="U73" s="119">
        <f>T73</f>
        <v>9300</v>
      </c>
      <c r="V73" s="117">
        <f t="shared" si="87"/>
        <v>2400</v>
      </c>
      <c r="W73" s="117">
        <f t="shared" si="87"/>
        <v>2400</v>
      </c>
      <c r="X73" s="119">
        <v>6396</v>
      </c>
      <c r="Y73" s="118">
        <f>X73</f>
        <v>6396</v>
      </c>
      <c r="Z73" s="119"/>
      <c r="AA73" s="119"/>
      <c r="AB73" s="117">
        <v>800</v>
      </c>
      <c r="AC73" s="117">
        <f>AB73</f>
        <v>800</v>
      </c>
      <c r="AD73" s="117"/>
      <c r="AE73" s="118"/>
      <c r="AF73" s="118">
        <f>V73+AC73</f>
        <v>3200</v>
      </c>
      <c r="AG73" s="119">
        <v>2200</v>
      </c>
      <c r="AH73" s="117">
        <f>AB73+AG73</f>
        <v>3000</v>
      </c>
      <c r="AI73" s="117">
        <f>AH73</f>
        <v>3000</v>
      </c>
      <c r="AJ73" s="117"/>
      <c r="AK73" s="117"/>
      <c r="AL73" s="117">
        <f>AM73</f>
        <v>0</v>
      </c>
      <c r="AM73" s="117"/>
      <c r="AN73" s="117">
        <f>V73+AH73</f>
        <v>5400</v>
      </c>
      <c r="AO73" s="117">
        <f>W73+AI73</f>
        <v>5400</v>
      </c>
      <c r="AP73" s="119">
        <v>2100</v>
      </c>
      <c r="AQ73" s="119">
        <v>1930</v>
      </c>
      <c r="AR73" s="118">
        <v>1950</v>
      </c>
      <c r="AS73" s="117">
        <f t="shared" si="88"/>
        <v>7500</v>
      </c>
      <c r="AT73" s="117">
        <f t="shared" si="89"/>
        <v>7500</v>
      </c>
      <c r="AU73" s="118">
        <v>6021</v>
      </c>
      <c r="AV73" s="118">
        <f>AU73</f>
        <v>6021</v>
      </c>
      <c r="AW73" s="118">
        <f t="shared" si="90"/>
        <v>5100</v>
      </c>
      <c r="AX73" s="118">
        <f>AV73-AI73-AP73</f>
        <v>921</v>
      </c>
      <c r="AY73" s="118">
        <f>AZ73</f>
        <v>700</v>
      </c>
      <c r="AZ73" s="121">
        <v>700</v>
      </c>
      <c r="BA73" s="118">
        <f>(H73*90%)-AS73</f>
        <v>150</v>
      </c>
      <c r="BB73" s="118">
        <f t="shared" si="91"/>
        <v>221</v>
      </c>
      <c r="BC73" s="118"/>
      <c r="BD73" s="117">
        <f t="shared" si="92"/>
        <v>221</v>
      </c>
      <c r="BE73" s="118">
        <v>261</v>
      </c>
      <c r="BF73" s="118">
        <f t="shared" si="93"/>
        <v>261</v>
      </c>
      <c r="BG73" s="117">
        <f>AW73+AY73</f>
        <v>5800</v>
      </c>
      <c r="BH73" s="117">
        <f t="shared" si="81"/>
        <v>5800</v>
      </c>
      <c r="BI73" s="117">
        <f t="shared" si="94"/>
        <v>6021</v>
      </c>
      <c r="BJ73" s="117">
        <f t="shared" si="94"/>
        <v>6021</v>
      </c>
      <c r="BK73" s="117">
        <f t="shared" si="16"/>
        <v>6021</v>
      </c>
      <c r="BL73" s="117">
        <f t="shared" si="82"/>
        <v>5800</v>
      </c>
      <c r="BM73" s="117">
        <f t="shared" si="4"/>
        <v>700</v>
      </c>
      <c r="BN73" s="117">
        <f t="shared" si="83"/>
        <v>221</v>
      </c>
      <c r="BO73" s="118"/>
      <c r="BP73" s="118">
        <f t="shared" si="84"/>
        <v>221</v>
      </c>
      <c r="BQ73" s="117">
        <v>221</v>
      </c>
      <c r="BR73" s="117">
        <f>BN73</f>
        <v>221</v>
      </c>
      <c r="BS73" s="108" t="s">
        <v>175</v>
      </c>
      <c r="BT73" s="109"/>
    </row>
    <row r="74" spans="1:72" s="18" customFormat="1" ht="30" x14ac:dyDescent="0.2">
      <c r="A74" s="17">
        <f t="shared" si="11"/>
        <v>62</v>
      </c>
      <c r="B74" s="182" t="s">
        <v>193</v>
      </c>
      <c r="C74" s="14"/>
      <c r="D74" s="14"/>
      <c r="E74" s="17">
        <v>2017</v>
      </c>
      <c r="F74" s="17" t="s">
        <v>971</v>
      </c>
      <c r="G74" s="125">
        <v>1435</v>
      </c>
      <c r="H74" s="124">
        <v>1290</v>
      </c>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118">
        <v>650</v>
      </c>
      <c r="AQ74" s="118">
        <v>650</v>
      </c>
      <c r="AR74" s="118">
        <f>AQ74</f>
        <v>650</v>
      </c>
      <c r="AS74" s="117">
        <f t="shared" si="88"/>
        <v>650</v>
      </c>
      <c r="AT74" s="117">
        <f t="shared" si="89"/>
        <v>650</v>
      </c>
      <c r="AU74" s="117">
        <f>G74</f>
        <v>1435</v>
      </c>
      <c r="AV74" s="118">
        <f>H74</f>
        <v>1290</v>
      </c>
      <c r="AW74" s="118">
        <f t="shared" si="90"/>
        <v>650</v>
      </c>
      <c r="AX74" s="118">
        <f>AV74-AI74-AP74-15</f>
        <v>625</v>
      </c>
      <c r="AY74" s="118">
        <v>547</v>
      </c>
      <c r="AZ74" s="118">
        <v>500</v>
      </c>
      <c r="BA74" s="118">
        <f>(H74*70%)-AS74</f>
        <v>252.99999999999989</v>
      </c>
      <c r="BB74" s="118">
        <f t="shared" si="91"/>
        <v>78</v>
      </c>
      <c r="BC74" s="118"/>
      <c r="BD74" s="117">
        <f t="shared" si="92"/>
        <v>78</v>
      </c>
      <c r="BE74" s="118">
        <v>518</v>
      </c>
      <c r="BF74" s="118">
        <f t="shared" si="93"/>
        <v>518</v>
      </c>
      <c r="BG74" s="117">
        <f>AW74+AY74</f>
        <v>1197</v>
      </c>
      <c r="BH74" s="117">
        <f t="shared" si="81"/>
        <v>1197</v>
      </c>
      <c r="BI74" s="117">
        <f t="shared" si="94"/>
        <v>1435</v>
      </c>
      <c r="BJ74" s="117">
        <f t="shared" si="94"/>
        <v>1290</v>
      </c>
      <c r="BK74" s="117">
        <f t="shared" si="16"/>
        <v>1290</v>
      </c>
      <c r="BL74" s="117">
        <f t="shared" si="82"/>
        <v>1197</v>
      </c>
      <c r="BM74" s="117">
        <f t="shared" si="4"/>
        <v>547</v>
      </c>
      <c r="BN74" s="117">
        <f t="shared" si="83"/>
        <v>93</v>
      </c>
      <c r="BO74" s="118"/>
      <c r="BP74" s="118">
        <f t="shared" si="84"/>
        <v>93</v>
      </c>
      <c r="BQ74" s="117">
        <v>62</v>
      </c>
      <c r="BR74" s="117">
        <v>62</v>
      </c>
      <c r="BS74" s="17" t="s">
        <v>194</v>
      </c>
      <c r="BT74" s="163"/>
    </row>
    <row r="75" spans="1:72" s="20" customFormat="1" ht="30" x14ac:dyDescent="0.2">
      <c r="A75" s="17">
        <f t="shared" si="11"/>
        <v>63</v>
      </c>
      <c r="B75" s="188" t="s">
        <v>195</v>
      </c>
      <c r="C75" s="8"/>
      <c r="D75" s="8"/>
      <c r="E75" s="17">
        <v>2016</v>
      </c>
      <c r="F75" s="17" t="s">
        <v>196</v>
      </c>
      <c r="G75" s="118">
        <v>9626</v>
      </c>
      <c r="H75" s="118">
        <v>8700</v>
      </c>
      <c r="I75" s="118"/>
      <c r="J75" s="118"/>
      <c r="K75" s="118"/>
      <c r="L75" s="117"/>
      <c r="M75" s="117"/>
      <c r="N75" s="117"/>
      <c r="O75" s="117"/>
      <c r="P75" s="118"/>
      <c r="Q75" s="118"/>
      <c r="R75" s="117"/>
      <c r="S75" s="117"/>
      <c r="T75" s="118"/>
      <c r="U75" s="117"/>
      <c r="V75" s="117"/>
      <c r="W75" s="117"/>
      <c r="X75" s="117">
        <f>G75</f>
        <v>9626</v>
      </c>
      <c r="Y75" s="121">
        <f>H75</f>
        <v>8700</v>
      </c>
      <c r="Z75" s="118"/>
      <c r="AA75" s="118"/>
      <c r="AB75" s="117">
        <v>900</v>
      </c>
      <c r="AC75" s="117">
        <f>AB75</f>
        <v>900</v>
      </c>
      <c r="AD75" s="117"/>
      <c r="AE75" s="118"/>
      <c r="AF75" s="118">
        <f>V75+AC75</f>
        <v>900</v>
      </c>
      <c r="AG75" s="117"/>
      <c r="AH75" s="117">
        <f>AB75+AG75</f>
        <v>900</v>
      </c>
      <c r="AI75" s="117">
        <f>AH75</f>
        <v>900</v>
      </c>
      <c r="AJ75" s="117"/>
      <c r="AK75" s="117"/>
      <c r="AL75" s="117">
        <f>AM75</f>
        <v>803</v>
      </c>
      <c r="AM75" s="117">
        <v>803</v>
      </c>
      <c r="AN75" s="117">
        <f>V75+AH75</f>
        <v>900</v>
      </c>
      <c r="AO75" s="117">
        <f>W75+AI75</f>
        <v>900</v>
      </c>
      <c r="AP75" s="121">
        <v>5500</v>
      </c>
      <c r="AQ75" s="121">
        <v>3860</v>
      </c>
      <c r="AR75" s="118">
        <f>AQ75</f>
        <v>3860</v>
      </c>
      <c r="AS75" s="117">
        <f t="shared" si="88"/>
        <v>6400</v>
      </c>
      <c r="AT75" s="117">
        <f t="shared" si="89"/>
        <v>6400</v>
      </c>
      <c r="AU75" s="118">
        <v>8700</v>
      </c>
      <c r="AV75" s="118">
        <f>AU75</f>
        <v>8700</v>
      </c>
      <c r="AW75" s="118">
        <f t="shared" si="90"/>
        <v>6400</v>
      </c>
      <c r="AX75" s="118">
        <f>AV75-AI75-AP75</f>
        <v>2300</v>
      </c>
      <c r="AY75" s="118">
        <v>1909</v>
      </c>
      <c r="AZ75" s="121">
        <v>2019</v>
      </c>
      <c r="BA75" s="118">
        <f>(H75*90%)-AS75</f>
        <v>1430</v>
      </c>
      <c r="BB75" s="118">
        <f t="shared" si="91"/>
        <v>391</v>
      </c>
      <c r="BC75" s="118"/>
      <c r="BD75" s="117">
        <f t="shared" si="92"/>
        <v>391</v>
      </c>
      <c r="BE75" s="118">
        <v>1261</v>
      </c>
      <c r="BF75" s="118">
        <f t="shared" si="93"/>
        <v>1261</v>
      </c>
      <c r="BG75" s="117">
        <f>AW75+AY75</f>
        <v>8309</v>
      </c>
      <c r="BH75" s="117">
        <f t="shared" si="81"/>
        <v>8309</v>
      </c>
      <c r="BI75" s="117">
        <f>AU75</f>
        <v>8700</v>
      </c>
      <c r="BJ75" s="117">
        <f>AV75</f>
        <v>8700</v>
      </c>
      <c r="BK75" s="117">
        <f t="shared" si="16"/>
        <v>9003</v>
      </c>
      <c r="BL75" s="117">
        <f t="shared" si="82"/>
        <v>8309</v>
      </c>
      <c r="BM75" s="117">
        <f t="shared" ref="BM75:BM138" si="95">AY75</f>
        <v>1909</v>
      </c>
      <c r="BN75" s="117">
        <f t="shared" si="83"/>
        <v>391</v>
      </c>
      <c r="BO75" s="118">
        <v>303</v>
      </c>
      <c r="BP75" s="118">
        <f t="shared" si="84"/>
        <v>694</v>
      </c>
      <c r="BQ75" s="117">
        <v>694</v>
      </c>
      <c r="BR75" s="117">
        <v>694</v>
      </c>
      <c r="BS75" s="108" t="s">
        <v>194</v>
      </c>
      <c r="BT75" s="109"/>
    </row>
    <row r="76" spans="1:72" s="18" customFormat="1" ht="30" x14ac:dyDescent="0.2">
      <c r="A76" s="17">
        <f t="shared" si="11"/>
        <v>64</v>
      </c>
      <c r="B76" s="182" t="s">
        <v>197</v>
      </c>
      <c r="C76" s="14"/>
      <c r="D76" s="14"/>
      <c r="E76" s="21">
        <v>2018</v>
      </c>
      <c r="F76" s="132" t="s">
        <v>198</v>
      </c>
      <c r="G76" s="124">
        <v>2659</v>
      </c>
      <c r="H76" s="124">
        <v>2400</v>
      </c>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118">
        <v>20</v>
      </c>
      <c r="AQ76" s="118"/>
      <c r="AR76" s="118"/>
      <c r="AS76" s="117"/>
      <c r="AT76" s="117"/>
      <c r="AU76" s="119">
        <f>G76</f>
        <v>2659</v>
      </c>
      <c r="AV76" s="119">
        <f>H76</f>
        <v>2400</v>
      </c>
      <c r="AW76" s="119"/>
      <c r="AX76" s="118">
        <f>AV76-AI76-AP76</f>
        <v>2380</v>
      </c>
      <c r="AY76" s="118">
        <f>AZ76</f>
        <v>700</v>
      </c>
      <c r="AZ76" s="118">
        <v>700</v>
      </c>
      <c r="BA76" s="118">
        <f>AX76*26%</f>
        <v>618.80000000000007</v>
      </c>
      <c r="BB76" s="118">
        <f t="shared" si="91"/>
        <v>1680</v>
      </c>
      <c r="BC76" s="118"/>
      <c r="BD76" s="117">
        <f t="shared" si="92"/>
        <v>1680</v>
      </c>
      <c r="BE76" s="118">
        <v>678</v>
      </c>
      <c r="BF76" s="118">
        <f t="shared" si="93"/>
        <v>678</v>
      </c>
      <c r="BG76" s="117">
        <v>720</v>
      </c>
      <c r="BH76" s="117">
        <f t="shared" si="81"/>
        <v>720</v>
      </c>
      <c r="BI76" s="117">
        <f>AU76</f>
        <v>2659</v>
      </c>
      <c r="BJ76" s="117">
        <f>AV76</f>
        <v>2400</v>
      </c>
      <c r="BK76" s="117">
        <f t="shared" si="16"/>
        <v>2400</v>
      </c>
      <c r="BL76" s="117">
        <f t="shared" si="82"/>
        <v>720</v>
      </c>
      <c r="BM76" s="117">
        <f t="shared" si="95"/>
        <v>700</v>
      </c>
      <c r="BN76" s="117">
        <f t="shared" si="83"/>
        <v>1680</v>
      </c>
      <c r="BO76" s="119"/>
      <c r="BP76" s="118">
        <f t="shared" si="84"/>
        <v>1680</v>
      </c>
      <c r="BQ76" s="117">
        <v>1210</v>
      </c>
      <c r="BR76" s="117">
        <v>1210</v>
      </c>
      <c r="BS76" s="17" t="s">
        <v>194</v>
      </c>
      <c r="BT76" s="163">
        <f>(G76*60%)-AY76</f>
        <v>895.39999999999986</v>
      </c>
    </row>
    <row r="77" spans="1:72" s="89" customFormat="1" ht="30" x14ac:dyDescent="0.2">
      <c r="A77" s="104">
        <f t="shared" si="11"/>
        <v>65</v>
      </c>
      <c r="B77" s="236" t="s">
        <v>952</v>
      </c>
      <c r="C77" s="86"/>
      <c r="D77" s="86"/>
      <c r="E77" s="103"/>
      <c r="F77" s="216" t="s">
        <v>953</v>
      </c>
      <c r="G77" s="217">
        <v>4849</v>
      </c>
      <c r="H77" s="218">
        <v>4607</v>
      </c>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118"/>
      <c r="AQ77" s="118"/>
      <c r="AR77" s="118"/>
      <c r="AS77" s="117"/>
      <c r="AT77" s="117"/>
      <c r="AU77" s="119"/>
      <c r="AV77" s="119"/>
      <c r="AW77" s="119"/>
      <c r="AX77" s="118"/>
      <c r="AY77" s="118"/>
      <c r="AZ77" s="118"/>
      <c r="BA77" s="118"/>
      <c r="BB77" s="118"/>
      <c r="BC77" s="118"/>
      <c r="BD77" s="117"/>
      <c r="BE77" s="118">
        <v>4747</v>
      </c>
      <c r="BF77" s="118">
        <v>4470</v>
      </c>
      <c r="BG77" s="117">
        <v>4470</v>
      </c>
      <c r="BH77" s="117">
        <v>4470</v>
      </c>
      <c r="BI77" s="117">
        <v>4849</v>
      </c>
      <c r="BJ77" s="117">
        <v>4470</v>
      </c>
      <c r="BK77" s="117">
        <f>BL77+277</f>
        <v>4747</v>
      </c>
      <c r="BL77" s="117">
        <v>4470</v>
      </c>
      <c r="BM77" s="117">
        <f t="shared" si="95"/>
        <v>0</v>
      </c>
      <c r="BN77" s="117"/>
      <c r="BO77" s="119"/>
      <c r="BP77" s="118">
        <v>4747</v>
      </c>
      <c r="BQ77" s="117"/>
      <c r="BR77" s="117">
        <v>202</v>
      </c>
      <c r="BS77" s="235" t="s">
        <v>347</v>
      </c>
      <c r="BT77" s="110"/>
    </row>
    <row r="78" spans="1:72" s="16" customFormat="1" ht="30" x14ac:dyDescent="0.2">
      <c r="A78" s="17">
        <f t="shared" si="11"/>
        <v>66</v>
      </c>
      <c r="B78" s="189" t="s">
        <v>199</v>
      </c>
      <c r="C78" s="8"/>
      <c r="D78" s="8"/>
      <c r="E78" s="17"/>
      <c r="F78" s="131" t="s">
        <v>200</v>
      </c>
      <c r="G78" s="125">
        <v>18876</v>
      </c>
      <c r="H78" s="125">
        <v>4933</v>
      </c>
      <c r="I78" s="118"/>
      <c r="J78" s="118"/>
      <c r="K78" s="118"/>
      <c r="L78" s="117"/>
      <c r="M78" s="117"/>
      <c r="N78" s="117"/>
      <c r="O78" s="117"/>
      <c r="P78" s="118"/>
      <c r="Q78" s="118"/>
      <c r="R78" s="117"/>
      <c r="S78" s="117"/>
      <c r="T78" s="118"/>
      <c r="U78" s="117"/>
      <c r="V78" s="119">
        <v>16200</v>
      </c>
      <c r="W78" s="119"/>
      <c r="X78" s="118"/>
      <c r="Y78" s="118"/>
      <c r="Z78" s="118"/>
      <c r="AA78" s="118"/>
      <c r="AB78" s="117"/>
      <c r="AC78" s="117"/>
      <c r="AD78" s="117"/>
      <c r="AE78" s="118"/>
      <c r="AF78" s="119"/>
      <c r="AG78" s="117"/>
      <c r="AH78" s="117"/>
      <c r="AI78" s="117"/>
      <c r="AJ78" s="117"/>
      <c r="AK78" s="117"/>
      <c r="AL78" s="117"/>
      <c r="AM78" s="117"/>
      <c r="AN78" s="117"/>
      <c r="AO78" s="117"/>
      <c r="AP78" s="118"/>
      <c r="AQ78" s="118"/>
      <c r="AR78" s="118"/>
      <c r="AS78" s="117"/>
      <c r="AT78" s="117"/>
      <c r="AU78" s="118"/>
      <c r="AV78" s="118"/>
      <c r="AW78" s="118"/>
      <c r="AX78" s="118"/>
      <c r="AY78" s="118"/>
      <c r="AZ78" s="118"/>
      <c r="BA78" s="118"/>
      <c r="BB78" s="118"/>
      <c r="BC78" s="118"/>
      <c r="BD78" s="117"/>
      <c r="BE78" s="118"/>
      <c r="BF78" s="118"/>
      <c r="BG78" s="117"/>
      <c r="BH78" s="117"/>
      <c r="BI78" s="117">
        <v>216</v>
      </c>
      <c r="BJ78" s="117">
        <v>216</v>
      </c>
      <c r="BK78" s="117">
        <f t="shared" ref="BK78:BK85" si="96">BL78+BP78</f>
        <v>216</v>
      </c>
      <c r="BL78" s="117"/>
      <c r="BM78" s="117">
        <f t="shared" si="95"/>
        <v>0</v>
      </c>
      <c r="BN78" s="117">
        <v>216</v>
      </c>
      <c r="BO78" s="118"/>
      <c r="BP78" s="118">
        <v>216</v>
      </c>
      <c r="BQ78" s="117">
        <v>216</v>
      </c>
      <c r="BR78" s="117">
        <v>216</v>
      </c>
      <c r="BS78" s="108" t="s">
        <v>201</v>
      </c>
      <c r="BT78" s="109"/>
    </row>
    <row r="79" spans="1:72" s="18" customFormat="1" ht="30" x14ac:dyDescent="0.2">
      <c r="A79" s="17">
        <f t="shared" ref="A79:A86" si="97">A78+1</f>
        <v>67</v>
      </c>
      <c r="B79" s="190" t="s">
        <v>202</v>
      </c>
      <c r="C79" s="14"/>
      <c r="D79" s="14"/>
      <c r="E79" s="17">
        <v>2017</v>
      </c>
      <c r="F79" s="17" t="s">
        <v>203</v>
      </c>
      <c r="G79" s="117">
        <v>3840</v>
      </c>
      <c r="H79" s="119">
        <v>3460</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118">
        <v>1000</v>
      </c>
      <c r="AQ79" s="118">
        <v>189</v>
      </c>
      <c r="AR79" s="118">
        <v>925</v>
      </c>
      <c r="AS79" s="117">
        <f>AN79+AP79</f>
        <v>1000</v>
      </c>
      <c r="AT79" s="117">
        <f>AO79+AP79</f>
        <v>1000</v>
      </c>
      <c r="AU79" s="117">
        <f>G79</f>
        <v>3840</v>
      </c>
      <c r="AV79" s="118">
        <f>H79</f>
        <v>3460</v>
      </c>
      <c r="AW79" s="118">
        <f>AI79+AP79</f>
        <v>1000</v>
      </c>
      <c r="AX79" s="118">
        <f>AV79-AI79-AP79</f>
        <v>2460</v>
      </c>
      <c r="AY79" s="118">
        <f>AZ79</f>
        <v>2000</v>
      </c>
      <c r="AZ79" s="118">
        <v>2000</v>
      </c>
      <c r="BA79" s="118">
        <f>(H79*70%)-AS79</f>
        <v>1422</v>
      </c>
      <c r="BB79" s="118">
        <f>AX79-AY79</f>
        <v>460</v>
      </c>
      <c r="BC79" s="118"/>
      <c r="BD79" s="117">
        <f>BB79-BC79</f>
        <v>460</v>
      </c>
      <c r="BE79" s="118">
        <v>2000</v>
      </c>
      <c r="BF79" s="118">
        <f>BE79</f>
        <v>2000</v>
      </c>
      <c r="BG79" s="117">
        <f>AW79+AY79</f>
        <v>3000</v>
      </c>
      <c r="BH79" s="117">
        <f t="shared" ref="BH79:BH86" si="98">BG79</f>
        <v>3000</v>
      </c>
      <c r="BI79" s="117">
        <f>AU79</f>
        <v>3840</v>
      </c>
      <c r="BJ79" s="117">
        <f>AV79</f>
        <v>3460</v>
      </c>
      <c r="BK79" s="117">
        <f t="shared" si="96"/>
        <v>3460</v>
      </c>
      <c r="BL79" s="117">
        <f>BH79</f>
        <v>3000</v>
      </c>
      <c r="BM79" s="117">
        <f t="shared" si="95"/>
        <v>2000</v>
      </c>
      <c r="BN79" s="117">
        <f>BJ79-BL79</f>
        <v>460</v>
      </c>
      <c r="BO79" s="118"/>
      <c r="BP79" s="118">
        <f>BN79+BO79</f>
        <v>460</v>
      </c>
      <c r="BQ79" s="117">
        <v>460</v>
      </c>
      <c r="BR79" s="117">
        <f>BN79</f>
        <v>460</v>
      </c>
      <c r="BS79" s="17" t="s">
        <v>201</v>
      </c>
      <c r="BT79" s="163"/>
    </row>
    <row r="80" spans="1:72" s="27" customFormat="1" ht="30" x14ac:dyDescent="0.2">
      <c r="A80" s="17">
        <f t="shared" si="97"/>
        <v>68</v>
      </c>
      <c r="B80" s="189" t="s">
        <v>204</v>
      </c>
      <c r="C80" s="14"/>
      <c r="D80" s="25"/>
      <c r="E80" s="26"/>
      <c r="F80" s="129" t="s">
        <v>972</v>
      </c>
      <c r="G80" s="119">
        <v>5042</v>
      </c>
      <c r="H80" s="119">
        <v>806</v>
      </c>
      <c r="I80" s="126"/>
      <c r="J80" s="126"/>
      <c r="K80" s="126"/>
      <c r="L80" s="126"/>
      <c r="M80" s="126"/>
      <c r="N80" s="126"/>
      <c r="O80" s="126"/>
      <c r="P80" s="126"/>
      <c r="Q80" s="126"/>
      <c r="R80" s="126"/>
      <c r="S80" s="126"/>
      <c r="T80" s="126"/>
      <c r="U80" s="126"/>
      <c r="V80" s="119">
        <v>3800</v>
      </c>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81"/>
      <c r="AZ80" s="126"/>
      <c r="BA80" s="126"/>
      <c r="BB80" s="118"/>
      <c r="BC80" s="126"/>
      <c r="BD80" s="117"/>
      <c r="BE80" s="118"/>
      <c r="BF80" s="118"/>
      <c r="BG80" s="117">
        <f>H80-BN80</f>
        <v>461</v>
      </c>
      <c r="BH80" s="117">
        <f t="shared" si="98"/>
        <v>461</v>
      </c>
      <c r="BI80" s="117"/>
      <c r="BJ80" s="117"/>
      <c r="BK80" s="117">
        <f t="shared" si="96"/>
        <v>806</v>
      </c>
      <c r="BL80" s="117">
        <f>BH80</f>
        <v>461</v>
      </c>
      <c r="BM80" s="117">
        <f t="shared" si="95"/>
        <v>0</v>
      </c>
      <c r="BN80" s="127">
        <v>345</v>
      </c>
      <c r="BO80" s="126"/>
      <c r="BP80" s="118">
        <f>BR80</f>
        <v>345</v>
      </c>
      <c r="BQ80" s="127">
        <v>345</v>
      </c>
      <c r="BR80" s="127">
        <v>345</v>
      </c>
      <c r="BS80" s="17" t="s">
        <v>201</v>
      </c>
      <c r="BT80" s="166"/>
    </row>
    <row r="81" spans="1:72" s="27" customFormat="1" ht="30" x14ac:dyDescent="0.2">
      <c r="A81" s="17">
        <f t="shared" si="97"/>
        <v>69</v>
      </c>
      <c r="B81" s="189" t="s">
        <v>205</v>
      </c>
      <c r="C81" s="14"/>
      <c r="D81" s="25"/>
      <c r="E81" s="26"/>
      <c r="F81" s="129" t="s">
        <v>973</v>
      </c>
      <c r="G81" s="119">
        <v>6033</v>
      </c>
      <c r="H81" s="119">
        <v>948</v>
      </c>
      <c r="I81" s="126"/>
      <c r="J81" s="126"/>
      <c r="K81" s="126"/>
      <c r="L81" s="126"/>
      <c r="M81" s="126"/>
      <c r="N81" s="126"/>
      <c r="O81" s="126"/>
      <c r="P81" s="126"/>
      <c r="Q81" s="126"/>
      <c r="R81" s="126"/>
      <c r="S81" s="126"/>
      <c r="T81" s="126"/>
      <c r="U81" s="126"/>
      <c r="V81" s="119">
        <v>5200</v>
      </c>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81"/>
      <c r="AZ81" s="126"/>
      <c r="BA81" s="126"/>
      <c r="BB81" s="118"/>
      <c r="BC81" s="126"/>
      <c r="BD81" s="117"/>
      <c r="BE81" s="118"/>
      <c r="BF81" s="118"/>
      <c r="BG81" s="117">
        <f>H81-BN81</f>
        <v>560</v>
      </c>
      <c r="BH81" s="117">
        <f t="shared" si="98"/>
        <v>560</v>
      </c>
      <c r="BI81" s="117"/>
      <c r="BJ81" s="117"/>
      <c r="BK81" s="117">
        <f t="shared" si="96"/>
        <v>388</v>
      </c>
      <c r="BL81" s="117"/>
      <c r="BM81" s="117">
        <f t="shared" si="95"/>
        <v>0</v>
      </c>
      <c r="BN81" s="127">
        <v>388</v>
      </c>
      <c r="BO81" s="126"/>
      <c r="BP81" s="118">
        <f>BR81</f>
        <v>388</v>
      </c>
      <c r="BQ81" s="127">
        <v>388</v>
      </c>
      <c r="BR81" s="127">
        <v>388</v>
      </c>
      <c r="BS81" s="17" t="s">
        <v>201</v>
      </c>
      <c r="BT81" s="166"/>
    </row>
    <row r="82" spans="1:72" s="27" customFormat="1" ht="30" x14ac:dyDescent="0.2">
      <c r="A82" s="17">
        <f t="shared" si="97"/>
        <v>70</v>
      </c>
      <c r="B82" s="189" t="s">
        <v>206</v>
      </c>
      <c r="C82" s="14"/>
      <c r="D82" s="25"/>
      <c r="E82" s="26"/>
      <c r="F82" s="129" t="s">
        <v>974</v>
      </c>
      <c r="G82" s="119">
        <v>5549</v>
      </c>
      <c r="H82" s="119">
        <v>891</v>
      </c>
      <c r="I82" s="126"/>
      <c r="J82" s="126"/>
      <c r="K82" s="126"/>
      <c r="L82" s="126"/>
      <c r="M82" s="126"/>
      <c r="N82" s="126"/>
      <c r="O82" s="126"/>
      <c r="P82" s="126"/>
      <c r="Q82" s="126"/>
      <c r="R82" s="126"/>
      <c r="S82" s="126"/>
      <c r="T82" s="126"/>
      <c r="U82" s="126"/>
      <c r="V82" s="119">
        <v>4700</v>
      </c>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81"/>
      <c r="AZ82" s="126"/>
      <c r="BA82" s="126"/>
      <c r="BB82" s="118"/>
      <c r="BC82" s="126"/>
      <c r="BD82" s="117"/>
      <c r="BE82" s="118"/>
      <c r="BF82" s="118"/>
      <c r="BG82" s="117">
        <f>H82-BN82</f>
        <v>519</v>
      </c>
      <c r="BH82" s="117">
        <f t="shared" si="98"/>
        <v>519</v>
      </c>
      <c r="BI82" s="117"/>
      <c r="BJ82" s="117"/>
      <c r="BK82" s="117">
        <f t="shared" si="96"/>
        <v>372</v>
      </c>
      <c r="BL82" s="117"/>
      <c r="BM82" s="117">
        <f t="shared" si="95"/>
        <v>0</v>
      </c>
      <c r="BN82" s="127">
        <v>372</v>
      </c>
      <c r="BO82" s="126"/>
      <c r="BP82" s="118">
        <f>BR82</f>
        <v>372</v>
      </c>
      <c r="BQ82" s="127">
        <v>372</v>
      </c>
      <c r="BR82" s="127">
        <v>372</v>
      </c>
      <c r="BS82" s="17" t="s">
        <v>201</v>
      </c>
      <c r="BT82" s="166"/>
    </row>
    <row r="83" spans="1:72" s="27" customFormat="1" ht="30" x14ac:dyDescent="0.2">
      <c r="A83" s="17">
        <f t="shared" si="97"/>
        <v>71</v>
      </c>
      <c r="B83" s="189" t="s">
        <v>207</v>
      </c>
      <c r="C83" s="14"/>
      <c r="D83" s="25"/>
      <c r="E83" s="26"/>
      <c r="F83" s="129" t="s">
        <v>975</v>
      </c>
      <c r="G83" s="119">
        <v>8125</v>
      </c>
      <c r="H83" s="119">
        <v>1286</v>
      </c>
      <c r="I83" s="126"/>
      <c r="J83" s="126"/>
      <c r="K83" s="126"/>
      <c r="L83" s="126"/>
      <c r="M83" s="126"/>
      <c r="N83" s="126"/>
      <c r="O83" s="126"/>
      <c r="P83" s="126"/>
      <c r="Q83" s="126"/>
      <c r="R83" s="126"/>
      <c r="S83" s="126"/>
      <c r="T83" s="126"/>
      <c r="U83" s="126"/>
      <c r="V83" s="119">
        <v>6750</v>
      </c>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81"/>
      <c r="AZ83" s="126"/>
      <c r="BA83" s="126"/>
      <c r="BB83" s="118"/>
      <c r="BC83" s="126"/>
      <c r="BD83" s="117"/>
      <c r="BE83" s="118"/>
      <c r="BF83" s="118"/>
      <c r="BG83" s="117">
        <f>H83-BN83</f>
        <v>738</v>
      </c>
      <c r="BH83" s="117">
        <f t="shared" si="98"/>
        <v>738</v>
      </c>
      <c r="BI83" s="117"/>
      <c r="BJ83" s="117"/>
      <c r="BK83" s="117">
        <f t="shared" si="96"/>
        <v>548</v>
      </c>
      <c r="BL83" s="117"/>
      <c r="BM83" s="117">
        <f t="shared" si="95"/>
        <v>0</v>
      </c>
      <c r="BN83" s="127">
        <v>548</v>
      </c>
      <c r="BO83" s="126"/>
      <c r="BP83" s="118">
        <f>BR83</f>
        <v>548</v>
      </c>
      <c r="BQ83" s="127">
        <v>548</v>
      </c>
      <c r="BR83" s="127">
        <v>548</v>
      </c>
      <c r="BS83" s="17" t="s">
        <v>201</v>
      </c>
      <c r="BT83" s="166"/>
    </row>
    <row r="84" spans="1:72" s="16" customFormat="1" ht="30" x14ac:dyDescent="0.2">
      <c r="A84" s="17">
        <f t="shared" si="97"/>
        <v>72</v>
      </c>
      <c r="B84" s="182" t="s">
        <v>208</v>
      </c>
      <c r="C84" s="8"/>
      <c r="D84" s="8"/>
      <c r="E84" s="17"/>
      <c r="F84" s="21" t="s">
        <v>976</v>
      </c>
      <c r="G84" s="119">
        <v>35159</v>
      </c>
      <c r="H84" s="119">
        <f>10852+12972</f>
        <v>23824</v>
      </c>
      <c r="I84" s="118"/>
      <c r="J84" s="118"/>
      <c r="K84" s="118"/>
      <c r="L84" s="117"/>
      <c r="M84" s="117"/>
      <c r="N84" s="117"/>
      <c r="O84" s="117"/>
      <c r="P84" s="118"/>
      <c r="Q84" s="118"/>
      <c r="R84" s="117"/>
      <c r="S84" s="117"/>
      <c r="T84" s="118"/>
      <c r="U84" s="117"/>
      <c r="V84" s="119">
        <f>20191+3009</f>
        <v>23200</v>
      </c>
      <c r="W84" s="119">
        <f>20191+3009</f>
        <v>23200</v>
      </c>
      <c r="X84" s="118">
        <v>3633</v>
      </c>
      <c r="Y84" s="118">
        <v>3633</v>
      </c>
      <c r="Z84" s="118"/>
      <c r="AA84" s="118"/>
      <c r="AB84" s="117"/>
      <c r="AC84" s="117"/>
      <c r="AD84" s="117"/>
      <c r="AE84" s="118"/>
      <c r="AF84" s="119">
        <f>20191+3009</f>
        <v>23200</v>
      </c>
      <c r="AG84" s="117">
        <v>624</v>
      </c>
      <c r="AH84" s="117">
        <f>AB84+AG84</f>
        <v>624</v>
      </c>
      <c r="AI84" s="117">
        <f>AH84</f>
        <v>624</v>
      </c>
      <c r="AJ84" s="117"/>
      <c r="AK84" s="117"/>
      <c r="AL84" s="117">
        <f>AM84</f>
        <v>0</v>
      </c>
      <c r="AM84" s="117"/>
      <c r="AN84" s="117">
        <f t="shared" ref="AN84:AO86" si="99">V84+AH84</f>
        <v>23824</v>
      </c>
      <c r="AO84" s="117">
        <f t="shared" si="99"/>
        <v>23824</v>
      </c>
      <c r="AP84" s="118"/>
      <c r="AQ84" s="118"/>
      <c r="AR84" s="118">
        <f>AQ84</f>
        <v>0</v>
      </c>
      <c r="AS84" s="117">
        <f>AN84+AP84</f>
        <v>23824</v>
      </c>
      <c r="AT84" s="117">
        <f>AO84+AP84</f>
        <v>23824</v>
      </c>
      <c r="AU84" s="118">
        <f>X84</f>
        <v>3633</v>
      </c>
      <c r="AV84" s="118">
        <f>AU84</f>
        <v>3633</v>
      </c>
      <c r="AW84" s="118">
        <f>AI84+AP84</f>
        <v>624</v>
      </c>
      <c r="AX84" s="118">
        <f>AV84-AI84-AP84</f>
        <v>3009</v>
      </c>
      <c r="AY84" s="118">
        <f>AZ84</f>
        <v>0</v>
      </c>
      <c r="AZ84" s="118"/>
      <c r="BA84" s="118"/>
      <c r="BB84" s="118">
        <f>AX84-AY84</f>
        <v>3009</v>
      </c>
      <c r="BC84" s="118"/>
      <c r="BD84" s="117">
        <f>BB84-BC84</f>
        <v>3009</v>
      </c>
      <c r="BE84" s="118">
        <f>AU84-BI84</f>
        <v>0</v>
      </c>
      <c r="BF84" s="118">
        <f>BE84</f>
        <v>0</v>
      </c>
      <c r="BG84" s="117">
        <f>AW84+AY84</f>
        <v>624</v>
      </c>
      <c r="BH84" s="117">
        <f t="shared" si="98"/>
        <v>624</v>
      </c>
      <c r="BI84" s="117">
        <f t="shared" ref="BI84:BJ86" si="100">AU84</f>
        <v>3633</v>
      </c>
      <c r="BJ84" s="117">
        <f t="shared" si="100"/>
        <v>3633</v>
      </c>
      <c r="BK84" s="117">
        <f t="shared" si="96"/>
        <v>3633</v>
      </c>
      <c r="BL84" s="117">
        <f>BH84</f>
        <v>624</v>
      </c>
      <c r="BM84" s="117">
        <f t="shared" si="95"/>
        <v>0</v>
      </c>
      <c r="BN84" s="117">
        <f>BJ84-BL84</f>
        <v>3009</v>
      </c>
      <c r="BO84" s="118"/>
      <c r="BP84" s="118">
        <f>BN84+BO84</f>
        <v>3009</v>
      </c>
      <c r="BQ84" s="117">
        <v>3009</v>
      </c>
      <c r="BR84" s="117">
        <v>3009</v>
      </c>
      <c r="BS84" s="108" t="s">
        <v>201</v>
      </c>
      <c r="BT84" s="109" t="s">
        <v>209</v>
      </c>
    </row>
    <row r="85" spans="1:72" s="30" customFormat="1" ht="30" x14ac:dyDescent="0.2">
      <c r="A85" s="17">
        <f t="shared" si="97"/>
        <v>73</v>
      </c>
      <c r="B85" s="191" t="s">
        <v>210</v>
      </c>
      <c r="C85" s="8"/>
      <c r="D85" s="28"/>
      <c r="E85" s="29">
        <v>2013</v>
      </c>
      <c r="F85" s="17" t="s">
        <v>211</v>
      </c>
      <c r="G85" s="119">
        <v>39354</v>
      </c>
      <c r="H85" s="118">
        <v>25000</v>
      </c>
      <c r="I85" s="118"/>
      <c r="J85" s="118"/>
      <c r="K85" s="118"/>
      <c r="L85" s="118">
        <v>11500</v>
      </c>
      <c r="M85" s="117">
        <f>L85</f>
        <v>11500</v>
      </c>
      <c r="N85" s="118">
        <f>2725+1400</f>
        <v>4125</v>
      </c>
      <c r="O85" s="118">
        <v>4125</v>
      </c>
      <c r="P85" s="118"/>
      <c r="Q85" s="118"/>
      <c r="R85" s="118">
        <v>4125</v>
      </c>
      <c r="S85" s="118">
        <v>4125</v>
      </c>
      <c r="T85" s="118">
        <v>17532</v>
      </c>
      <c r="U85" s="118">
        <v>17532</v>
      </c>
      <c r="V85" s="117">
        <f>L85+N85</f>
        <v>15625</v>
      </c>
      <c r="W85" s="117">
        <f>M85+O85</f>
        <v>15625</v>
      </c>
      <c r="X85" s="118">
        <v>10000</v>
      </c>
      <c r="Y85" s="118">
        <v>5837</v>
      </c>
      <c r="Z85" s="118"/>
      <c r="AA85" s="118">
        <v>3641</v>
      </c>
      <c r="AB85" s="118">
        <v>1300</v>
      </c>
      <c r="AC85" s="117">
        <f>AB85</f>
        <v>1300</v>
      </c>
      <c r="AD85" s="118"/>
      <c r="AE85" s="118"/>
      <c r="AF85" s="118">
        <f>V85+AC85</f>
        <v>16925</v>
      </c>
      <c r="AG85" s="118">
        <v>2000</v>
      </c>
      <c r="AH85" s="117">
        <f>AB85+AG85</f>
        <v>3300</v>
      </c>
      <c r="AI85" s="117">
        <f>AH85</f>
        <v>3300</v>
      </c>
      <c r="AJ85" s="117"/>
      <c r="AK85" s="117"/>
      <c r="AL85" s="117">
        <f>AM85</f>
        <v>380</v>
      </c>
      <c r="AM85" s="117">
        <v>380</v>
      </c>
      <c r="AN85" s="117">
        <f t="shared" si="99"/>
        <v>18925</v>
      </c>
      <c r="AO85" s="117">
        <f t="shared" si="99"/>
        <v>18925</v>
      </c>
      <c r="AP85" s="118">
        <v>3500</v>
      </c>
      <c r="AQ85" s="118"/>
      <c r="AR85" s="118">
        <f>AQ85</f>
        <v>0</v>
      </c>
      <c r="AS85" s="117">
        <f>AN85+AP85</f>
        <v>22425</v>
      </c>
      <c r="AT85" s="117">
        <f>AO85+AP85</f>
        <v>22425</v>
      </c>
      <c r="AU85" s="118">
        <v>9147</v>
      </c>
      <c r="AV85" s="118">
        <f>AU85</f>
        <v>9147</v>
      </c>
      <c r="AW85" s="118">
        <f>AI85+AP85</f>
        <v>6800</v>
      </c>
      <c r="AX85" s="118">
        <f>AV85-AI85-AP85</f>
        <v>2347</v>
      </c>
      <c r="AY85" s="118">
        <f>AZ85</f>
        <v>2300</v>
      </c>
      <c r="AZ85" s="121">
        <v>2300</v>
      </c>
      <c r="BA85" s="118">
        <f>(H85*90%)-AS85</f>
        <v>75</v>
      </c>
      <c r="BB85" s="118">
        <f>AX85-AY85</f>
        <v>47</v>
      </c>
      <c r="BC85" s="118"/>
      <c r="BD85" s="117">
        <f>BB85-BC85</f>
        <v>47</v>
      </c>
      <c r="BE85" s="118">
        <v>2300</v>
      </c>
      <c r="BF85" s="118">
        <f>BE85</f>
        <v>2300</v>
      </c>
      <c r="BG85" s="117">
        <v>6586</v>
      </c>
      <c r="BH85" s="117">
        <f>BG85</f>
        <v>6586</v>
      </c>
      <c r="BI85" s="117">
        <f t="shared" si="100"/>
        <v>9147</v>
      </c>
      <c r="BJ85" s="117">
        <f t="shared" si="100"/>
        <v>9147</v>
      </c>
      <c r="BK85" s="117">
        <f t="shared" si="96"/>
        <v>9147</v>
      </c>
      <c r="BL85" s="117">
        <f>BH85</f>
        <v>6586</v>
      </c>
      <c r="BM85" s="117">
        <f t="shared" si="95"/>
        <v>2300</v>
      </c>
      <c r="BN85" s="117">
        <f>BJ85-BL85</f>
        <v>2561</v>
      </c>
      <c r="BO85" s="118"/>
      <c r="BP85" s="118">
        <f>BN85+BO85</f>
        <v>2561</v>
      </c>
      <c r="BQ85" s="117">
        <v>2561</v>
      </c>
      <c r="BR85" s="117">
        <v>2561</v>
      </c>
      <c r="BS85" s="108" t="s">
        <v>201</v>
      </c>
      <c r="BT85" s="109"/>
    </row>
    <row r="86" spans="1:72" s="20" customFormat="1" ht="30" x14ac:dyDescent="0.2">
      <c r="A86" s="17">
        <f t="shared" si="97"/>
        <v>74</v>
      </c>
      <c r="B86" s="190" t="s">
        <v>212</v>
      </c>
      <c r="C86" s="8"/>
      <c r="D86" s="8"/>
      <c r="E86" s="17">
        <v>2016</v>
      </c>
      <c r="F86" s="17" t="s">
        <v>213</v>
      </c>
      <c r="G86" s="119">
        <v>5841</v>
      </c>
      <c r="H86" s="119">
        <v>5260</v>
      </c>
      <c r="I86" s="118"/>
      <c r="J86" s="118"/>
      <c r="K86" s="118"/>
      <c r="L86" s="117"/>
      <c r="M86" s="117"/>
      <c r="N86" s="117"/>
      <c r="O86" s="117"/>
      <c r="P86" s="118"/>
      <c r="Q86" s="118"/>
      <c r="R86" s="117"/>
      <c r="S86" s="117"/>
      <c r="T86" s="118"/>
      <c r="U86" s="117"/>
      <c r="V86" s="117"/>
      <c r="W86" s="117"/>
      <c r="X86" s="117">
        <f>G86</f>
        <v>5841</v>
      </c>
      <c r="Y86" s="121">
        <f>H86</f>
        <v>5260</v>
      </c>
      <c r="Z86" s="118"/>
      <c r="AA86" s="118"/>
      <c r="AB86" s="117">
        <v>2000</v>
      </c>
      <c r="AC86" s="117">
        <f>AB86</f>
        <v>2000</v>
      </c>
      <c r="AD86" s="117"/>
      <c r="AE86" s="118"/>
      <c r="AF86" s="118">
        <f>V86+AC86</f>
        <v>2000</v>
      </c>
      <c r="AG86" s="117">
        <v>2000</v>
      </c>
      <c r="AH86" s="117">
        <f>AB86+AG86</f>
        <v>4000</v>
      </c>
      <c r="AI86" s="117">
        <f>AH86</f>
        <v>4000</v>
      </c>
      <c r="AJ86" s="117"/>
      <c r="AK86" s="117"/>
      <c r="AL86" s="117">
        <f>AM86</f>
        <v>1655</v>
      </c>
      <c r="AM86" s="117">
        <v>1655</v>
      </c>
      <c r="AN86" s="117">
        <f t="shared" si="99"/>
        <v>4000</v>
      </c>
      <c r="AO86" s="117">
        <f t="shared" si="99"/>
        <v>4000</v>
      </c>
      <c r="AP86" s="121">
        <v>500</v>
      </c>
      <c r="AQ86" s="121">
        <v>500</v>
      </c>
      <c r="AR86" s="118">
        <f>AQ86</f>
        <v>500</v>
      </c>
      <c r="AS86" s="117">
        <f>AN86+AP86</f>
        <v>4500</v>
      </c>
      <c r="AT86" s="117">
        <f>AO86+AP86</f>
        <v>4500</v>
      </c>
      <c r="AU86" s="118">
        <v>5260</v>
      </c>
      <c r="AV86" s="118">
        <f>AU86</f>
        <v>5260</v>
      </c>
      <c r="AW86" s="118">
        <f>AI86+AP86</f>
        <v>4500</v>
      </c>
      <c r="AX86" s="118">
        <f>AV86-AI86-AP86</f>
        <v>760</v>
      </c>
      <c r="AY86" s="118">
        <f>AZ86</f>
        <v>760</v>
      </c>
      <c r="AZ86" s="121">
        <v>760</v>
      </c>
      <c r="BA86" s="118">
        <f>(H86*90%)-AS86</f>
        <v>234</v>
      </c>
      <c r="BB86" s="118">
        <f>AX86-AY86</f>
        <v>0</v>
      </c>
      <c r="BC86" s="118"/>
      <c r="BD86" s="117">
        <f>BB86-BC86</f>
        <v>0</v>
      </c>
      <c r="BE86" s="118">
        <v>760</v>
      </c>
      <c r="BF86" s="118">
        <f>BE86</f>
        <v>760</v>
      </c>
      <c r="BG86" s="117">
        <f>AW86+AY86</f>
        <v>5260</v>
      </c>
      <c r="BH86" s="117">
        <f t="shared" si="98"/>
        <v>5260</v>
      </c>
      <c r="BI86" s="117">
        <f t="shared" si="100"/>
        <v>5260</v>
      </c>
      <c r="BJ86" s="117">
        <f t="shared" si="100"/>
        <v>5260</v>
      </c>
      <c r="BK86" s="117">
        <f>BL86+BP86</f>
        <v>5404</v>
      </c>
      <c r="BL86" s="117">
        <f>BH86</f>
        <v>5260</v>
      </c>
      <c r="BM86" s="117">
        <f t="shared" si="95"/>
        <v>760</v>
      </c>
      <c r="BN86" s="117">
        <f>BJ86-BL86</f>
        <v>0</v>
      </c>
      <c r="BO86" s="118">
        <v>144</v>
      </c>
      <c r="BP86" s="118">
        <f>BN86+BO86</f>
        <v>144</v>
      </c>
      <c r="BQ86" s="117">
        <v>144</v>
      </c>
      <c r="BR86" s="117">
        <v>144</v>
      </c>
      <c r="BS86" s="108" t="s">
        <v>201</v>
      </c>
      <c r="BT86" s="109"/>
    </row>
    <row r="87" spans="1:72" s="20" customFormat="1" ht="15.75" hidden="1" x14ac:dyDescent="0.2">
      <c r="A87" s="17"/>
      <c r="B87" s="190"/>
      <c r="C87" s="8"/>
      <c r="D87" s="8"/>
      <c r="E87" s="17"/>
      <c r="F87" s="17"/>
      <c r="G87" s="119"/>
      <c r="H87" s="119"/>
      <c r="I87" s="118"/>
      <c r="J87" s="118"/>
      <c r="K87" s="118"/>
      <c r="L87" s="117"/>
      <c r="M87" s="117"/>
      <c r="N87" s="117"/>
      <c r="O87" s="117"/>
      <c r="P87" s="118"/>
      <c r="Q87" s="118"/>
      <c r="R87" s="117"/>
      <c r="S87" s="117"/>
      <c r="T87" s="118"/>
      <c r="U87" s="117"/>
      <c r="V87" s="117"/>
      <c r="W87" s="117"/>
      <c r="X87" s="117"/>
      <c r="Y87" s="121"/>
      <c r="Z87" s="118"/>
      <c r="AA87" s="118"/>
      <c r="AB87" s="117"/>
      <c r="AC87" s="117"/>
      <c r="AD87" s="117"/>
      <c r="AE87" s="118"/>
      <c r="AF87" s="118"/>
      <c r="AG87" s="117"/>
      <c r="AH87" s="117"/>
      <c r="AI87" s="117"/>
      <c r="AJ87" s="117"/>
      <c r="AK87" s="117"/>
      <c r="AL87" s="117"/>
      <c r="AM87" s="117"/>
      <c r="AN87" s="117"/>
      <c r="AO87" s="117"/>
      <c r="AP87" s="121"/>
      <c r="AQ87" s="121"/>
      <c r="AR87" s="118"/>
      <c r="AS87" s="117"/>
      <c r="AT87" s="117"/>
      <c r="AU87" s="118"/>
      <c r="AV87" s="118"/>
      <c r="AW87" s="118"/>
      <c r="AX87" s="118"/>
      <c r="AY87" s="118"/>
      <c r="AZ87" s="121"/>
      <c r="BA87" s="118"/>
      <c r="BB87" s="118"/>
      <c r="BC87" s="118"/>
      <c r="BD87" s="117"/>
      <c r="BE87" s="118"/>
      <c r="BF87" s="118"/>
      <c r="BG87" s="117"/>
      <c r="BH87" s="117"/>
      <c r="BI87" s="117"/>
      <c r="BJ87" s="117"/>
      <c r="BK87" s="117">
        <f t="shared" ref="BK87:BK150" si="101">BL87+BP87</f>
        <v>0</v>
      </c>
      <c r="BL87" s="117"/>
      <c r="BM87" s="117">
        <f t="shared" si="95"/>
        <v>0</v>
      </c>
      <c r="BN87" s="117"/>
      <c r="BO87" s="118"/>
      <c r="BP87" s="118"/>
      <c r="BQ87" s="117"/>
      <c r="BR87" s="117"/>
      <c r="BS87" s="108"/>
      <c r="BT87" s="109"/>
    </row>
    <row r="88" spans="1:72" s="16" customFormat="1" ht="31.5" hidden="1" customHeight="1" x14ac:dyDescent="0.2">
      <c r="A88" s="17"/>
      <c r="B88" s="182" t="s">
        <v>214</v>
      </c>
      <c r="C88" s="8" t="s">
        <v>55</v>
      </c>
      <c r="D88" s="8"/>
      <c r="E88" s="9" t="s">
        <v>56</v>
      </c>
      <c r="F88" s="129" t="s">
        <v>215</v>
      </c>
      <c r="G88" s="119">
        <v>21880</v>
      </c>
      <c r="H88" s="117">
        <f>G88</f>
        <v>21880</v>
      </c>
      <c r="I88" s="118"/>
      <c r="J88" s="118"/>
      <c r="K88" s="118"/>
      <c r="L88" s="117">
        <v>12600</v>
      </c>
      <c r="M88" s="117">
        <f>L88</f>
        <v>12600</v>
      </c>
      <c r="N88" s="117">
        <v>2289</v>
      </c>
      <c r="O88" s="117">
        <v>1400</v>
      </c>
      <c r="P88" s="119">
        <v>10000</v>
      </c>
      <c r="Q88" s="119">
        <f>P88</f>
        <v>10000</v>
      </c>
      <c r="R88" s="117">
        <v>4900</v>
      </c>
      <c r="S88" s="117">
        <v>4900</v>
      </c>
      <c r="T88" s="118"/>
      <c r="U88" s="117">
        <v>22000</v>
      </c>
      <c r="V88" s="117">
        <v>20418</v>
      </c>
      <c r="W88" s="117">
        <v>19023</v>
      </c>
      <c r="X88" s="118">
        <v>511</v>
      </c>
      <c r="Y88" s="118">
        <f>X88</f>
        <v>511</v>
      </c>
      <c r="Z88" s="118"/>
      <c r="AA88" s="118"/>
      <c r="AB88" s="117"/>
      <c r="AC88" s="117"/>
      <c r="AD88" s="117"/>
      <c r="AE88" s="118"/>
      <c r="AF88" s="118">
        <f>V88+AC88</f>
        <v>20418</v>
      </c>
      <c r="AG88" s="117">
        <v>511</v>
      </c>
      <c r="AH88" s="117">
        <f>AB88+AG88</f>
        <v>511</v>
      </c>
      <c r="AI88" s="117">
        <f t="shared" ref="AI88:AI99" si="102">AH88</f>
        <v>511</v>
      </c>
      <c r="AJ88" s="117"/>
      <c r="AK88" s="117"/>
      <c r="AL88" s="117">
        <f t="shared" ref="AL88:AL99" si="103">AM88</f>
        <v>0</v>
      </c>
      <c r="AM88" s="117"/>
      <c r="AN88" s="117">
        <f t="shared" ref="AN88:AO90" si="104">V88+AH88</f>
        <v>20929</v>
      </c>
      <c r="AO88" s="117">
        <f t="shared" si="104"/>
        <v>19534</v>
      </c>
      <c r="AP88" s="118"/>
      <c r="AQ88" s="118">
        <f>AP88</f>
        <v>0</v>
      </c>
      <c r="AR88" s="118">
        <f>AQ88</f>
        <v>0</v>
      </c>
      <c r="AS88" s="117">
        <f>X88+AJ88</f>
        <v>511</v>
      </c>
      <c r="AT88" s="117">
        <f>Y88+AK88</f>
        <v>511</v>
      </c>
      <c r="AU88" s="118">
        <v>511</v>
      </c>
      <c r="AV88" s="118">
        <f>AU88</f>
        <v>511</v>
      </c>
      <c r="AW88" s="118">
        <f>AV88</f>
        <v>511</v>
      </c>
      <c r="AX88" s="118">
        <v>511</v>
      </c>
      <c r="AY88" s="118"/>
      <c r="AZ88" s="118">
        <f>AX88</f>
        <v>511</v>
      </c>
      <c r="BA88" s="118"/>
      <c r="BB88" s="118"/>
      <c r="BC88" s="118"/>
      <c r="BD88" s="117">
        <f t="shared" ref="BD88:BD151" si="105">BB88-BC88</f>
        <v>0</v>
      </c>
      <c r="BE88" s="118">
        <f>BD88</f>
        <v>0</v>
      </c>
      <c r="BF88" s="118">
        <f>BE88</f>
        <v>0</v>
      </c>
      <c r="BG88" s="117">
        <f>AL88+AX88</f>
        <v>511</v>
      </c>
      <c r="BH88" s="117">
        <f>AM88+AY88</f>
        <v>0</v>
      </c>
      <c r="BI88" s="117"/>
      <c r="BJ88" s="117"/>
      <c r="BK88" s="117">
        <f t="shared" si="101"/>
        <v>0</v>
      </c>
      <c r="BL88" s="117"/>
      <c r="BM88" s="117">
        <f t="shared" si="95"/>
        <v>0</v>
      </c>
      <c r="BN88" s="117"/>
      <c r="BO88" s="118"/>
      <c r="BP88" s="118"/>
      <c r="BQ88" s="117"/>
      <c r="BR88" s="117"/>
      <c r="BS88" s="108"/>
      <c r="BT88" s="161"/>
    </row>
    <row r="89" spans="1:72" s="16" customFormat="1" ht="30" hidden="1" x14ac:dyDescent="0.2">
      <c r="A89" s="17"/>
      <c r="B89" s="182" t="s">
        <v>216</v>
      </c>
      <c r="C89" s="8"/>
      <c r="D89" s="8"/>
      <c r="E89" s="9"/>
      <c r="F89" s="129" t="s">
        <v>217</v>
      </c>
      <c r="G89" s="119">
        <v>17449</v>
      </c>
      <c r="H89" s="120">
        <v>15500</v>
      </c>
      <c r="I89" s="118"/>
      <c r="J89" s="118"/>
      <c r="K89" s="118"/>
      <c r="L89" s="117"/>
      <c r="M89" s="117"/>
      <c r="N89" s="117">
        <v>3429</v>
      </c>
      <c r="O89" s="117">
        <v>2000</v>
      </c>
      <c r="P89" s="119"/>
      <c r="Q89" s="119"/>
      <c r="R89" s="117"/>
      <c r="S89" s="117"/>
      <c r="T89" s="118"/>
      <c r="U89" s="117"/>
      <c r="V89" s="117">
        <v>14645</v>
      </c>
      <c r="W89" s="117">
        <v>14645</v>
      </c>
      <c r="X89" s="118">
        <v>648</v>
      </c>
      <c r="Y89" s="118">
        <v>648</v>
      </c>
      <c r="Z89" s="118"/>
      <c r="AA89" s="118"/>
      <c r="AB89" s="117"/>
      <c r="AC89" s="117"/>
      <c r="AD89" s="117"/>
      <c r="AE89" s="118"/>
      <c r="AF89" s="118">
        <f>15293-AG89</f>
        <v>14645</v>
      </c>
      <c r="AG89" s="117">
        <v>648</v>
      </c>
      <c r="AH89" s="117">
        <f>AB89+AG89</f>
        <v>648</v>
      </c>
      <c r="AI89" s="117">
        <f t="shared" si="102"/>
        <v>648</v>
      </c>
      <c r="AJ89" s="117"/>
      <c r="AK89" s="117"/>
      <c r="AL89" s="117">
        <f t="shared" si="103"/>
        <v>0</v>
      </c>
      <c r="AM89" s="117"/>
      <c r="AN89" s="117">
        <f t="shared" si="104"/>
        <v>15293</v>
      </c>
      <c r="AO89" s="117">
        <f t="shared" si="104"/>
        <v>15293</v>
      </c>
      <c r="AP89" s="118"/>
      <c r="AQ89" s="118">
        <v>648</v>
      </c>
      <c r="AR89" s="118">
        <v>648</v>
      </c>
      <c r="AS89" s="117">
        <f>X89+AJ89</f>
        <v>648</v>
      </c>
      <c r="AT89" s="117">
        <f>Y89+AK89</f>
        <v>648</v>
      </c>
      <c r="AU89" s="118">
        <v>648</v>
      </c>
      <c r="AV89" s="118">
        <v>648</v>
      </c>
      <c r="AW89" s="118">
        <v>648</v>
      </c>
      <c r="AX89" s="118">
        <v>648</v>
      </c>
      <c r="AY89" s="118"/>
      <c r="AZ89" s="118">
        <v>648</v>
      </c>
      <c r="BA89" s="118"/>
      <c r="BB89" s="118"/>
      <c r="BC89" s="118"/>
      <c r="BD89" s="117">
        <f t="shared" si="105"/>
        <v>0</v>
      </c>
      <c r="BE89" s="118"/>
      <c r="BF89" s="118"/>
      <c r="BG89" s="117">
        <f>AL89+AX89</f>
        <v>648</v>
      </c>
      <c r="BH89" s="117">
        <f>AM89+AY89</f>
        <v>0</v>
      </c>
      <c r="BI89" s="117"/>
      <c r="BJ89" s="117"/>
      <c r="BK89" s="117">
        <f t="shared" si="101"/>
        <v>648</v>
      </c>
      <c r="BL89" s="117"/>
      <c r="BM89" s="117">
        <f t="shared" si="95"/>
        <v>0</v>
      </c>
      <c r="BN89" s="117"/>
      <c r="BO89" s="118">
        <v>648</v>
      </c>
      <c r="BP89" s="118">
        <v>648</v>
      </c>
      <c r="BQ89" s="117"/>
      <c r="BR89" s="117"/>
      <c r="BS89" s="108"/>
      <c r="BT89" s="161"/>
    </row>
    <row r="90" spans="1:72" s="16" customFormat="1" ht="30" hidden="1" x14ac:dyDescent="0.2">
      <c r="A90" s="17"/>
      <c r="B90" s="182" t="s">
        <v>218</v>
      </c>
      <c r="C90" s="8"/>
      <c r="D90" s="8"/>
      <c r="E90" s="17">
        <v>2015</v>
      </c>
      <c r="F90" s="17" t="s">
        <v>219</v>
      </c>
      <c r="G90" s="117">
        <v>10322</v>
      </c>
      <c r="H90" s="117">
        <v>8134</v>
      </c>
      <c r="I90" s="118"/>
      <c r="J90" s="118"/>
      <c r="K90" s="118"/>
      <c r="L90" s="117"/>
      <c r="M90" s="117">
        <f>L90</f>
        <v>0</v>
      </c>
      <c r="N90" s="117">
        <v>3400</v>
      </c>
      <c r="O90" s="117">
        <v>3400</v>
      </c>
      <c r="P90" s="119">
        <v>7000</v>
      </c>
      <c r="Q90" s="119">
        <f>P90</f>
        <v>7000</v>
      </c>
      <c r="R90" s="117">
        <v>3400</v>
      </c>
      <c r="S90" s="117">
        <v>3400</v>
      </c>
      <c r="T90" s="118"/>
      <c r="U90" s="117">
        <v>7000</v>
      </c>
      <c r="V90" s="117">
        <f>L90+N90</f>
        <v>3400</v>
      </c>
      <c r="W90" s="117">
        <f>M90+O90</f>
        <v>3400</v>
      </c>
      <c r="X90" s="118">
        <v>5500</v>
      </c>
      <c r="Y90" s="118">
        <f>X90</f>
        <v>5500</v>
      </c>
      <c r="Z90" s="118"/>
      <c r="AA90" s="118"/>
      <c r="AB90" s="117">
        <v>452</v>
      </c>
      <c r="AC90" s="117">
        <f>AB90</f>
        <v>452</v>
      </c>
      <c r="AD90" s="117"/>
      <c r="AE90" s="118"/>
      <c r="AF90" s="118">
        <f t="shared" ref="AF90:AF95" si="106">V90+AC90</f>
        <v>3852</v>
      </c>
      <c r="AG90" s="117">
        <v>2000</v>
      </c>
      <c r="AH90" s="117">
        <f>AB90+AG90</f>
        <v>2452</v>
      </c>
      <c r="AI90" s="117">
        <f t="shared" si="102"/>
        <v>2452</v>
      </c>
      <c r="AJ90" s="117"/>
      <c r="AK90" s="117"/>
      <c r="AL90" s="117">
        <f t="shared" si="103"/>
        <v>452</v>
      </c>
      <c r="AM90" s="117">
        <v>452</v>
      </c>
      <c r="AN90" s="117">
        <f t="shared" si="104"/>
        <v>5852</v>
      </c>
      <c r="AO90" s="117">
        <f t="shared" si="104"/>
        <v>5852</v>
      </c>
      <c r="AP90" s="118">
        <v>2000</v>
      </c>
      <c r="AQ90" s="118">
        <v>887</v>
      </c>
      <c r="AR90" s="118">
        <v>887</v>
      </c>
      <c r="AS90" s="117">
        <f t="shared" ref="AS90:AS99" si="107">AN90+AP90</f>
        <v>7852</v>
      </c>
      <c r="AT90" s="117">
        <f t="shared" ref="AT90:AT99" si="108">AO90+AP90</f>
        <v>7852</v>
      </c>
      <c r="AU90" s="118">
        <v>4734</v>
      </c>
      <c r="AV90" s="118">
        <v>4734</v>
      </c>
      <c r="AW90" s="118">
        <f t="shared" ref="AW90:AW99" si="109">AI90+AP90</f>
        <v>4452</v>
      </c>
      <c r="AX90" s="118">
        <f t="shared" ref="AX90:AX99" si="110">AV90-AI90-AP90</f>
        <v>282</v>
      </c>
      <c r="AY90" s="118">
        <f t="shared" ref="AY90:AY95" si="111">AZ90</f>
        <v>282</v>
      </c>
      <c r="AZ90" s="118">
        <f>AX90</f>
        <v>282</v>
      </c>
      <c r="BA90" s="118"/>
      <c r="BB90" s="118">
        <f t="shared" ref="BB90:BB153" si="112">AX90-AY90</f>
        <v>0</v>
      </c>
      <c r="BC90" s="118"/>
      <c r="BD90" s="117">
        <f t="shared" si="105"/>
        <v>0</v>
      </c>
      <c r="BE90" s="118">
        <f t="shared" ref="BE90:BE119" si="113">AU90-BI90</f>
        <v>0</v>
      </c>
      <c r="BF90" s="118">
        <f t="shared" ref="BF90:BF119" si="114">BE90</f>
        <v>0</v>
      </c>
      <c r="BG90" s="117">
        <f t="shared" ref="BG90:BG111" si="115">AW90+AY90</f>
        <v>4734</v>
      </c>
      <c r="BH90" s="117">
        <f t="shared" ref="BH90:BH101" si="116">AW90+AY90</f>
        <v>4734</v>
      </c>
      <c r="BI90" s="117">
        <f t="shared" ref="BI90:BJ119" si="117">AU90</f>
        <v>4734</v>
      </c>
      <c r="BJ90" s="117">
        <f t="shared" si="117"/>
        <v>4734</v>
      </c>
      <c r="BK90" s="117">
        <f t="shared" si="101"/>
        <v>4456</v>
      </c>
      <c r="BL90" s="117">
        <f t="shared" ref="BL90:BL153" si="118">BH90</f>
        <v>4734</v>
      </c>
      <c r="BM90" s="117">
        <f t="shared" si="95"/>
        <v>282</v>
      </c>
      <c r="BN90" s="117">
        <f t="shared" ref="BN90:BN153" si="119">BJ90-BL90</f>
        <v>0</v>
      </c>
      <c r="BO90" s="118">
        <v>-278</v>
      </c>
      <c r="BP90" s="118">
        <f t="shared" ref="BP90:BP136" si="120">BN90+BO90</f>
        <v>-278</v>
      </c>
      <c r="BQ90" s="117"/>
      <c r="BR90" s="117">
        <f t="shared" ref="BR90:BR95" si="121">BN90</f>
        <v>0</v>
      </c>
      <c r="BS90" s="108" t="s">
        <v>64</v>
      </c>
      <c r="BT90" s="161"/>
    </row>
    <row r="91" spans="1:72" s="16" customFormat="1" ht="30" hidden="1" x14ac:dyDescent="0.2">
      <c r="A91" s="17"/>
      <c r="B91" s="182" t="s">
        <v>220</v>
      </c>
      <c r="C91" s="8"/>
      <c r="D91" s="8"/>
      <c r="E91" s="17">
        <v>2015</v>
      </c>
      <c r="F91" s="17" t="s">
        <v>221</v>
      </c>
      <c r="G91" s="117">
        <v>12578</v>
      </c>
      <c r="H91" s="117">
        <f>AN91+312</f>
        <v>12412</v>
      </c>
      <c r="I91" s="118"/>
      <c r="J91" s="118"/>
      <c r="K91" s="118"/>
      <c r="L91" s="117"/>
      <c r="M91" s="117">
        <f>L91</f>
        <v>0</v>
      </c>
      <c r="N91" s="117">
        <v>3400</v>
      </c>
      <c r="O91" s="117">
        <v>3400</v>
      </c>
      <c r="P91" s="119">
        <v>7000</v>
      </c>
      <c r="Q91" s="119">
        <f>P91</f>
        <v>7000</v>
      </c>
      <c r="R91" s="117">
        <v>3400</v>
      </c>
      <c r="S91" s="117">
        <v>3400</v>
      </c>
      <c r="T91" s="118"/>
      <c r="U91" s="117">
        <v>7000</v>
      </c>
      <c r="V91" s="117">
        <f>L91+N91</f>
        <v>3400</v>
      </c>
      <c r="W91" s="117">
        <f>M91+O91</f>
        <v>3400</v>
      </c>
      <c r="X91" s="118">
        <v>5500</v>
      </c>
      <c r="Y91" s="118">
        <f>X91</f>
        <v>5500</v>
      </c>
      <c r="Z91" s="118"/>
      <c r="AA91" s="118"/>
      <c r="AB91" s="117">
        <v>452</v>
      </c>
      <c r="AC91" s="117">
        <f>AB91</f>
        <v>452</v>
      </c>
      <c r="AD91" s="117"/>
      <c r="AE91" s="118"/>
      <c r="AF91" s="118">
        <f t="shared" si="106"/>
        <v>3852</v>
      </c>
      <c r="AG91" s="117">
        <v>2000</v>
      </c>
      <c r="AH91" s="117"/>
      <c r="AI91" s="117">
        <f t="shared" si="102"/>
        <v>0</v>
      </c>
      <c r="AJ91" s="117"/>
      <c r="AK91" s="117"/>
      <c r="AL91" s="117">
        <f t="shared" si="103"/>
        <v>452</v>
      </c>
      <c r="AM91" s="117">
        <v>452</v>
      </c>
      <c r="AN91" s="117">
        <v>12100</v>
      </c>
      <c r="AO91" s="117">
        <v>12100</v>
      </c>
      <c r="AP91" s="118">
        <v>312</v>
      </c>
      <c r="AQ91" s="118">
        <v>312</v>
      </c>
      <c r="AR91" s="118">
        <v>312</v>
      </c>
      <c r="AS91" s="117">
        <f t="shared" si="107"/>
        <v>12412</v>
      </c>
      <c r="AT91" s="117">
        <f t="shared" si="108"/>
        <v>12412</v>
      </c>
      <c r="AU91" s="118">
        <v>312</v>
      </c>
      <c r="AV91" s="118">
        <v>312</v>
      </c>
      <c r="AW91" s="118">
        <f t="shared" si="109"/>
        <v>312</v>
      </c>
      <c r="AX91" s="118">
        <f t="shared" si="110"/>
        <v>0</v>
      </c>
      <c r="AY91" s="118">
        <f t="shared" si="111"/>
        <v>0</v>
      </c>
      <c r="AZ91" s="118"/>
      <c r="BA91" s="118"/>
      <c r="BB91" s="118">
        <f t="shared" si="112"/>
        <v>0</v>
      </c>
      <c r="BC91" s="118"/>
      <c r="BD91" s="117">
        <f t="shared" si="105"/>
        <v>0</v>
      </c>
      <c r="BE91" s="118">
        <f t="shared" si="113"/>
        <v>0</v>
      </c>
      <c r="BF91" s="118">
        <f t="shared" si="114"/>
        <v>0</v>
      </c>
      <c r="BG91" s="117">
        <f t="shared" si="115"/>
        <v>312</v>
      </c>
      <c r="BH91" s="117">
        <f t="shared" si="116"/>
        <v>312</v>
      </c>
      <c r="BI91" s="117">
        <f t="shared" si="117"/>
        <v>312</v>
      </c>
      <c r="BJ91" s="117">
        <f t="shared" si="117"/>
        <v>312</v>
      </c>
      <c r="BK91" s="117">
        <f t="shared" si="101"/>
        <v>312</v>
      </c>
      <c r="BL91" s="117">
        <f t="shared" si="118"/>
        <v>312</v>
      </c>
      <c r="BM91" s="117">
        <f t="shared" si="95"/>
        <v>0</v>
      </c>
      <c r="BN91" s="117">
        <f t="shared" si="119"/>
        <v>0</v>
      </c>
      <c r="BO91" s="118"/>
      <c r="BP91" s="118">
        <f t="shared" si="120"/>
        <v>0</v>
      </c>
      <c r="BQ91" s="117"/>
      <c r="BR91" s="117">
        <f t="shared" si="121"/>
        <v>0</v>
      </c>
      <c r="BS91" s="108" t="s">
        <v>59</v>
      </c>
      <c r="BT91" s="161"/>
    </row>
    <row r="92" spans="1:72" s="16" customFormat="1" ht="30" hidden="1" x14ac:dyDescent="0.2">
      <c r="A92" s="17"/>
      <c r="B92" s="182" t="s">
        <v>222</v>
      </c>
      <c r="C92" s="8"/>
      <c r="D92" s="8"/>
      <c r="E92" s="17"/>
      <c r="F92" s="219" t="s">
        <v>223</v>
      </c>
      <c r="G92" s="117">
        <v>10099</v>
      </c>
      <c r="H92" s="120">
        <v>7462</v>
      </c>
      <c r="I92" s="118"/>
      <c r="J92" s="118"/>
      <c r="K92" s="118"/>
      <c r="L92" s="117"/>
      <c r="M92" s="117"/>
      <c r="N92" s="117"/>
      <c r="O92" s="117"/>
      <c r="P92" s="119"/>
      <c r="Q92" s="119"/>
      <c r="R92" s="117"/>
      <c r="S92" s="117"/>
      <c r="T92" s="118"/>
      <c r="U92" s="117"/>
      <c r="V92" s="117">
        <v>9728</v>
      </c>
      <c r="W92" s="117">
        <v>7200</v>
      </c>
      <c r="X92" s="118">
        <v>128</v>
      </c>
      <c r="Y92" s="118">
        <v>128</v>
      </c>
      <c r="Z92" s="118"/>
      <c r="AA92" s="118"/>
      <c r="AB92" s="117"/>
      <c r="AC92" s="117"/>
      <c r="AD92" s="117"/>
      <c r="AE92" s="118"/>
      <c r="AF92" s="118">
        <f t="shared" si="106"/>
        <v>9728</v>
      </c>
      <c r="AG92" s="117">
        <v>128</v>
      </c>
      <c r="AH92" s="117">
        <f t="shared" ref="AH92:AH99" si="122">AB92+AG92</f>
        <v>128</v>
      </c>
      <c r="AI92" s="117">
        <f t="shared" si="102"/>
        <v>128</v>
      </c>
      <c r="AJ92" s="117"/>
      <c r="AK92" s="117"/>
      <c r="AL92" s="117">
        <f t="shared" si="103"/>
        <v>0</v>
      </c>
      <c r="AM92" s="117"/>
      <c r="AN92" s="117">
        <f t="shared" ref="AN92:AO99" si="123">V92+AH92</f>
        <v>9856</v>
      </c>
      <c r="AO92" s="117">
        <f t="shared" si="123"/>
        <v>7328</v>
      </c>
      <c r="AP92" s="118">
        <v>72</v>
      </c>
      <c r="AQ92" s="118"/>
      <c r="AR92" s="118"/>
      <c r="AS92" s="117">
        <f t="shared" si="107"/>
        <v>9928</v>
      </c>
      <c r="AT92" s="117">
        <f t="shared" si="108"/>
        <v>7400</v>
      </c>
      <c r="AU92" s="118">
        <v>200</v>
      </c>
      <c r="AV92" s="118">
        <f>AU92</f>
        <v>200</v>
      </c>
      <c r="AW92" s="118">
        <f t="shared" si="109"/>
        <v>200</v>
      </c>
      <c r="AX92" s="118">
        <f t="shared" si="110"/>
        <v>0</v>
      </c>
      <c r="AY92" s="118">
        <f t="shared" si="111"/>
        <v>0</v>
      </c>
      <c r="AZ92" s="118"/>
      <c r="BA92" s="118"/>
      <c r="BB92" s="118">
        <f t="shared" si="112"/>
        <v>0</v>
      </c>
      <c r="BC92" s="118"/>
      <c r="BD92" s="117">
        <f t="shared" si="105"/>
        <v>0</v>
      </c>
      <c r="BE92" s="118">
        <f t="shared" si="113"/>
        <v>0</v>
      </c>
      <c r="BF92" s="118">
        <f t="shared" si="114"/>
        <v>0</v>
      </c>
      <c r="BG92" s="117">
        <f t="shared" si="115"/>
        <v>200</v>
      </c>
      <c r="BH92" s="117">
        <f t="shared" si="116"/>
        <v>200</v>
      </c>
      <c r="BI92" s="117">
        <f t="shared" si="117"/>
        <v>200</v>
      </c>
      <c r="BJ92" s="117">
        <f t="shared" si="117"/>
        <v>200</v>
      </c>
      <c r="BK92" s="117">
        <f t="shared" si="101"/>
        <v>200</v>
      </c>
      <c r="BL92" s="117">
        <f t="shared" si="118"/>
        <v>200</v>
      </c>
      <c r="BM92" s="117">
        <f t="shared" si="95"/>
        <v>0</v>
      </c>
      <c r="BN92" s="117">
        <f t="shared" si="119"/>
        <v>0</v>
      </c>
      <c r="BO92" s="118"/>
      <c r="BP92" s="118">
        <f t="shared" si="120"/>
        <v>0</v>
      </c>
      <c r="BQ92" s="117"/>
      <c r="BR92" s="117">
        <f t="shared" si="121"/>
        <v>0</v>
      </c>
      <c r="BS92" s="108" t="s">
        <v>69</v>
      </c>
      <c r="BT92" s="109"/>
    </row>
    <row r="93" spans="1:72" s="16" customFormat="1" ht="30" hidden="1" x14ac:dyDescent="0.2">
      <c r="A93" s="17"/>
      <c r="B93" s="182" t="s">
        <v>224</v>
      </c>
      <c r="C93" s="8"/>
      <c r="D93" s="8"/>
      <c r="E93" s="17"/>
      <c r="F93" s="219" t="s">
        <v>225</v>
      </c>
      <c r="G93" s="120">
        <v>4100.5119999999997</v>
      </c>
      <c r="H93" s="120">
        <v>3652</v>
      </c>
      <c r="I93" s="118"/>
      <c r="J93" s="118"/>
      <c r="K93" s="118"/>
      <c r="L93" s="117"/>
      <c r="M93" s="117"/>
      <c r="N93" s="117"/>
      <c r="O93" s="117"/>
      <c r="P93" s="119"/>
      <c r="Q93" s="119"/>
      <c r="R93" s="117"/>
      <c r="S93" s="117"/>
      <c r="T93" s="118"/>
      <c r="U93" s="117"/>
      <c r="V93" s="117">
        <v>3634</v>
      </c>
      <c r="W93" s="117">
        <f>V93</f>
        <v>3634</v>
      </c>
      <c r="X93" s="118">
        <v>135</v>
      </c>
      <c r="Y93" s="118">
        <v>135</v>
      </c>
      <c r="Z93" s="118"/>
      <c r="AA93" s="118"/>
      <c r="AB93" s="117"/>
      <c r="AC93" s="117"/>
      <c r="AD93" s="117"/>
      <c r="AE93" s="118"/>
      <c r="AF93" s="118">
        <f t="shared" si="106"/>
        <v>3634</v>
      </c>
      <c r="AG93" s="117">
        <v>135</v>
      </c>
      <c r="AH93" s="117">
        <f t="shared" si="122"/>
        <v>135</v>
      </c>
      <c r="AI93" s="117">
        <f t="shared" si="102"/>
        <v>135</v>
      </c>
      <c r="AJ93" s="117"/>
      <c r="AK93" s="117"/>
      <c r="AL93" s="117">
        <f t="shared" si="103"/>
        <v>0</v>
      </c>
      <c r="AM93" s="117"/>
      <c r="AN93" s="117">
        <f t="shared" si="123"/>
        <v>3769</v>
      </c>
      <c r="AO93" s="117">
        <f t="shared" si="123"/>
        <v>3769</v>
      </c>
      <c r="AP93" s="118"/>
      <c r="AQ93" s="118"/>
      <c r="AR93" s="118"/>
      <c r="AS93" s="117">
        <f t="shared" si="107"/>
        <v>3769</v>
      </c>
      <c r="AT93" s="117">
        <f t="shared" si="108"/>
        <v>3769</v>
      </c>
      <c r="AU93" s="118">
        <f t="shared" ref="AU93:AV95" si="124">X93</f>
        <v>135</v>
      </c>
      <c r="AV93" s="118">
        <f t="shared" si="124"/>
        <v>135</v>
      </c>
      <c r="AW93" s="118">
        <f t="shared" si="109"/>
        <v>135</v>
      </c>
      <c r="AX93" s="118">
        <f t="shared" si="110"/>
        <v>0</v>
      </c>
      <c r="AY93" s="118">
        <f t="shared" si="111"/>
        <v>0</v>
      </c>
      <c r="AZ93" s="118"/>
      <c r="BA93" s="118"/>
      <c r="BB93" s="118">
        <f t="shared" si="112"/>
        <v>0</v>
      </c>
      <c r="BC93" s="118"/>
      <c r="BD93" s="117">
        <f t="shared" si="105"/>
        <v>0</v>
      </c>
      <c r="BE93" s="118">
        <f t="shared" si="113"/>
        <v>0</v>
      </c>
      <c r="BF93" s="118">
        <f t="shared" si="114"/>
        <v>0</v>
      </c>
      <c r="BG93" s="117">
        <f t="shared" si="115"/>
        <v>135</v>
      </c>
      <c r="BH93" s="117">
        <f t="shared" si="116"/>
        <v>135</v>
      </c>
      <c r="BI93" s="117">
        <f t="shared" si="117"/>
        <v>135</v>
      </c>
      <c r="BJ93" s="117">
        <f t="shared" si="117"/>
        <v>135</v>
      </c>
      <c r="BK93" s="117">
        <f t="shared" si="101"/>
        <v>135</v>
      </c>
      <c r="BL93" s="117">
        <f t="shared" si="118"/>
        <v>135</v>
      </c>
      <c r="BM93" s="117">
        <f t="shared" si="95"/>
        <v>0</v>
      </c>
      <c r="BN93" s="117">
        <f t="shared" si="119"/>
        <v>0</v>
      </c>
      <c r="BO93" s="118"/>
      <c r="BP93" s="118">
        <f t="shared" si="120"/>
        <v>0</v>
      </c>
      <c r="BQ93" s="117"/>
      <c r="BR93" s="117">
        <f t="shared" si="121"/>
        <v>0</v>
      </c>
      <c r="BS93" s="108" t="s">
        <v>69</v>
      </c>
      <c r="BT93" s="109"/>
    </row>
    <row r="94" spans="1:72" s="16" customFormat="1" ht="30" hidden="1" x14ac:dyDescent="0.2">
      <c r="A94" s="17"/>
      <c r="B94" s="192" t="s">
        <v>226</v>
      </c>
      <c r="C94" s="8"/>
      <c r="D94" s="8"/>
      <c r="E94" s="17"/>
      <c r="F94" s="219" t="s">
        <v>227</v>
      </c>
      <c r="G94" s="120">
        <v>7462</v>
      </c>
      <c r="H94" s="120">
        <v>7462</v>
      </c>
      <c r="I94" s="118"/>
      <c r="J94" s="118"/>
      <c r="K94" s="118"/>
      <c r="L94" s="117"/>
      <c r="M94" s="117"/>
      <c r="N94" s="117"/>
      <c r="O94" s="117"/>
      <c r="P94" s="119"/>
      <c r="Q94" s="119"/>
      <c r="R94" s="117"/>
      <c r="S94" s="117"/>
      <c r="T94" s="118"/>
      <c r="U94" s="117"/>
      <c r="V94" s="117">
        <v>5300</v>
      </c>
      <c r="W94" s="117">
        <f>V94</f>
        <v>5300</v>
      </c>
      <c r="X94" s="118">
        <v>2162</v>
      </c>
      <c r="Y94" s="118">
        <v>2000</v>
      </c>
      <c r="Z94" s="118"/>
      <c r="AA94" s="118"/>
      <c r="AB94" s="117"/>
      <c r="AC94" s="117"/>
      <c r="AD94" s="117"/>
      <c r="AE94" s="118"/>
      <c r="AF94" s="118">
        <f t="shared" si="106"/>
        <v>5300</v>
      </c>
      <c r="AG94" s="117">
        <v>2000</v>
      </c>
      <c r="AH94" s="117">
        <f t="shared" si="122"/>
        <v>2000</v>
      </c>
      <c r="AI94" s="117">
        <f t="shared" si="102"/>
        <v>2000</v>
      </c>
      <c r="AJ94" s="117"/>
      <c r="AK94" s="117"/>
      <c r="AL94" s="117">
        <f t="shared" si="103"/>
        <v>0</v>
      </c>
      <c r="AM94" s="117"/>
      <c r="AN94" s="117">
        <f t="shared" si="123"/>
        <v>7300</v>
      </c>
      <c r="AO94" s="117">
        <f t="shared" si="123"/>
        <v>7300</v>
      </c>
      <c r="AP94" s="118"/>
      <c r="AQ94" s="118"/>
      <c r="AR94" s="118"/>
      <c r="AS94" s="117">
        <f t="shared" si="107"/>
        <v>7300</v>
      </c>
      <c r="AT94" s="117">
        <f t="shared" si="108"/>
        <v>7300</v>
      </c>
      <c r="AU94" s="118">
        <f t="shared" si="124"/>
        <v>2162</v>
      </c>
      <c r="AV94" s="118">
        <f t="shared" si="124"/>
        <v>2000</v>
      </c>
      <c r="AW94" s="118">
        <f t="shared" si="109"/>
        <v>2000</v>
      </c>
      <c r="AX94" s="118">
        <f t="shared" si="110"/>
        <v>0</v>
      </c>
      <c r="AY94" s="118">
        <f t="shared" si="111"/>
        <v>0</v>
      </c>
      <c r="AZ94" s="118"/>
      <c r="BA94" s="118"/>
      <c r="BB94" s="118">
        <f t="shared" si="112"/>
        <v>0</v>
      </c>
      <c r="BC94" s="118"/>
      <c r="BD94" s="117">
        <f t="shared" si="105"/>
        <v>0</v>
      </c>
      <c r="BE94" s="118">
        <f t="shared" si="113"/>
        <v>0</v>
      </c>
      <c r="BF94" s="118">
        <f t="shared" si="114"/>
        <v>0</v>
      </c>
      <c r="BG94" s="117">
        <f t="shared" si="115"/>
        <v>2000</v>
      </c>
      <c r="BH94" s="117">
        <f t="shared" si="116"/>
        <v>2000</v>
      </c>
      <c r="BI94" s="117">
        <f t="shared" si="117"/>
        <v>2162</v>
      </c>
      <c r="BJ94" s="117">
        <f t="shared" si="117"/>
        <v>2000</v>
      </c>
      <c r="BK94" s="117">
        <f t="shared" si="101"/>
        <v>2000</v>
      </c>
      <c r="BL94" s="117">
        <f t="shared" si="118"/>
        <v>2000</v>
      </c>
      <c r="BM94" s="117">
        <f t="shared" si="95"/>
        <v>0</v>
      </c>
      <c r="BN94" s="117">
        <f t="shared" si="119"/>
        <v>0</v>
      </c>
      <c r="BO94" s="118"/>
      <c r="BP94" s="118">
        <f t="shared" si="120"/>
        <v>0</v>
      </c>
      <c r="BQ94" s="117"/>
      <c r="BR94" s="117">
        <f t="shared" si="121"/>
        <v>0</v>
      </c>
      <c r="BS94" s="108" t="s">
        <v>69</v>
      </c>
      <c r="BT94" s="109"/>
    </row>
    <row r="95" spans="1:72" s="16" customFormat="1" ht="30" hidden="1" x14ac:dyDescent="0.2">
      <c r="A95" s="17"/>
      <c r="B95" s="183" t="s">
        <v>228</v>
      </c>
      <c r="C95" s="8"/>
      <c r="D95" s="8"/>
      <c r="E95" s="17"/>
      <c r="F95" s="17" t="s">
        <v>229</v>
      </c>
      <c r="G95" s="120">
        <v>5358</v>
      </c>
      <c r="H95" s="120">
        <v>1740</v>
      </c>
      <c r="I95" s="118"/>
      <c r="J95" s="118"/>
      <c r="K95" s="118"/>
      <c r="L95" s="117"/>
      <c r="M95" s="117"/>
      <c r="N95" s="117"/>
      <c r="O95" s="117"/>
      <c r="P95" s="119"/>
      <c r="Q95" s="119"/>
      <c r="R95" s="117"/>
      <c r="S95" s="117"/>
      <c r="T95" s="118"/>
      <c r="U95" s="117"/>
      <c r="V95" s="117">
        <v>1621</v>
      </c>
      <c r="W95" s="117">
        <v>1621</v>
      </c>
      <c r="X95" s="118">
        <v>119</v>
      </c>
      <c r="Y95" s="118">
        <v>119</v>
      </c>
      <c r="Z95" s="118"/>
      <c r="AA95" s="118"/>
      <c r="AB95" s="117"/>
      <c r="AC95" s="117"/>
      <c r="AD95" s="117"/>
      <c r="AE95" s="118"/>
      <c r="AF95" s="118">
        <f t="shared" si="106"/>
        <v>1621</v>
      </c>
      <c r="AG95" s="117">
        <v>119</v>
      </c>
      <c r="AH95" s="117">
        <f t="shared" si="122"/>
        <v>119</v>
      </c>
      <c r="AI95" s="117">
        <f t="shared" si="102"/>
        <v>119</v>
      </c>
      <c r="AJ95" s="117"/>
      <c r="AK95" s="117"/>
      <c r="AL95" s="117">
        <f t="shared" si="103"/>
        <v>0</v>
      </c>
      <c r="AM95" s="117"/>
      <c r="AN95" s="117">
        <f t="shared" si="123"/>
        <v>1740</v>
      </c>
      <c r="AO95" s="117">
        <f t="shared" si="123"/>
        <v>1740</v>
      </c>
      <c r="AP95" s="118"/>
      <c r="AQ95" s="118"/>
      <c r="AR95" s="118"/>
      <c r="AS95" s="117">
        <f t="shared" si="107"/>
        <v>1740</v>
      </c>
      <c r="AT95" s="117">
        <f t="shared" si="108"/>
        <v>1740</v>
      </c>
      <c r="AU95" s="118">
        <f t="shared" si="124"/>
        <v>119</v>
      </c>
      <c r="AV95" s="118">
        <f t="shared" si="124"/>
        <v>119</v>
      </c>
      <c r="AW95" s="118">
        <f t="shared" si="109"/>
        <v>119</v>
      </c>
      <c r="AX95" s="118">
        <f t="shared" si="110"/>
        <v>0</v>
      </c>
      <c r="AY95" s="118">
        <f t="shared" si="111"/>
        <v>0</v>
      </c>
      <c r="AZ95" s="118"/>
      <c r="BA95" s="118"/>
      <c r="BB95" s="118">
        <f t="shared" si="112"/>
        <v>0</v>
      </c>
      <c r="BC95" s="118"/>
      <c r="BD95" s="117">
        <f t="shared" si="105"/>
        <v>0</v>
      </c>
      <c r="BE95" s="118">
        <f t="shared" si="113"/>
        <v>0</v>
      </c>
      <c r="BF95" s="118">
        <f t="shared" si="114"/>
        <v>0</v>
      </c>
      <c r="BG95" s="117">
        <f t="shared" si="115"/>
        <v>119</v>
      </c>
      <c r="BH95" s="117">
        <f t="shared" si="116"/>
        <v>119</v>
      </c>
      <c r="BI95" s="117">
        <f t="shared" si="117"/>
        <v>119</v>
      </c>
      <c r="BJ95" s="117">
        <f t="shared" si="117"/>
        <v>119</v>
      </c>
      <c r="BK95" s="117">
        <f t="shared" si="101"/>
        <v>119</v>
      </c>
      <c r="BL95" s="117">
        <f t="shared" si="118"/>
        <v>119</v>
      </c>
      <c r="BM95" s="117">
        <f t="shared" si="95"/>
        <v>0</v>
      </c>
      <c r="BN95" s="117">
        <f t="shared" si="119"/>
        <v>0</v>
      </c>
      <c r="BO95" s="118"/>
      <c r="BP95" s="118">
        <f t="shared" si="120"/>
        <v>0</v>
      </c>
      <c r="BQ95" s="117"/>
      <c r="BR95" s="117">
        <f t="shared" si="121"/>
        <v>0</v>
      </c>
      <c r="BS95" s="108" t="s">
        <v>69</v>
      </c>
      <c r="BT95" s="109"/>
    </row>
    <row r="96" spans="1:72" s="20" customFormat="1" ht="30" hidden="1" x14ac:dyDescent="0.2">
      <c r="A96" s="17"/>
      <c r="B96" s="182" t="s">
        <v>230</v>
      </c>
      <c r="C96" s="8"/>
      <c r="D96" s="8"/>
      <c r="E96" s="17">
        <v>2014</v>
      </c>
      <c r="F96" s="17" t="s">
        <v>231</v>
      </c>
      <c r="G96" s="119">
        <v>4420</v>
      </c>
      <c r="H96" s="119">
        <v>4327</v>
      </c>
      <c r="I96" s="118"/>
      <c r="J96" s="118"/>
      <c r="K96" s="118"/>
      <c r="L96" s="117">
        <v>0</v>
      </c>
      <c r="M96" s="117">
        <v>0</v>
      </c>
      <c r="N96" s="117">
        <v>0</v>
      </c>
      <c r="O96" s="117">
        <v>0</v>
      </c>
      <c r="P96" s="118"/>
      <c r="Q96" s="118"/>
      <c r="R96" s="117">
        <v>0</v>
      </c>
      <c r="S96" s="117">
        <v>0</v>
      </c>
      <c r="T96" s="118"/>
      <c r="U96" s="117"/>
      <c r="V96" s="117">
        <f t="shared" ref="V96:W98" si="125">L96+N96</f>
        <v>0</v>
      </c>
      <c r="W96" s="117">
        <f t="shared" si="125"/>
        <v>0</v>
      </c>
      <c r="X96" s="118">
        <v>4420</v>
      </c>
      <c r="Y96" s="118">
        <v>4127</v>
      </c>
      <c r="Z96" s="118"/>
      <c r="AA96" s="118"/>
      <c r="AB96" s="117">
        <v>1500</v>
      </c>
      <c r="AC96" s="117">
        <v>1500</v>
      </c>
      <c r="AD96" s="117">
        <v>1400</v>
      </c>
      <c r="AE96" s="118"/>
      <c r="AF96" s="118">
        <f>AC96</f>
        <v>1500</v>
      </c>
      <c r="AG96" s="118">
        <v>1100</v>
      </c>
      <c r="AH96" s="117">
        <f t="shared" si="122"/>
        <v>2600</v>
      </c>
      <c r="AI96" s="117">
        <f t="shared" si="102"/>
        <v>2600</v>
      </c>
      <c r="AJ96" s="117" t="e">
        <f>AJ207+AJ35+#REF!+#REF!</f>
        <v>#REF!</v>
      </c>
      <c r="AK96" s="117" t="e">
        <f>AK207+AK35+#REF!+#REF!</f>
        <v>#REF!</v>
      </c>
      <c r="AL96" s="117">
        <f t="shared" si="103"/>
        <v>1438</v>
      </c>
      <c r="AM96" s="117">
        <v>1438</v>
      </c>
      <c r="AN96" s="117">
        <f t="shared" si="123"/>
        <v>2600</v>
      </c>
      <c r="AO96" s="117">
        <f t="shared" si="123"/>
        <v>2600</v>
      </c>
      <c r="AP96" s="117">
        <v>1100</v>
      </c>
      <c r="AQ96" s="117">
        <v>1100</v>
      </c>
      <c r="AR96" s="118">
        <f>AQ96</f>
        <v>1100</v>
      </c>
      <c r="AS96" s="117">
        <f t="shared" si="107"/>
        <v>3700</v>
      </c>
      <c r="AT96" s="117">
        <f t="shared" si="108"/>
        <v>3700</v>
      </c>
      <c r="AU96" s="118">
        <v>4470</v>
      </c>
      <c r="AV96" s="118">
        <f>AU96</f>
        <v>4470</v>
      </c>
      <c r="AW96" s="118">
        <f t="shared" si="109"/>
        <v>3700</v>
      </c>
      <c r="AX96" s="118">
        <f t="shared" si="110"/>
        <v>770</v>
      </c>
      <c r="AY96" s="118">
        <v>600</v>
      </c>
      <c r="AZ96" s="118">
        <f>AX96</f>
        <v>770</v>
      </c>
      <c r="BA96" s="118"/>
      <c r="BB96" s="118">
        <f t="shared" si="112"/>
        <v>170</v>
      </c>
      <c r="BC96" s="118"/>
      <c r="BD96" s="117">
        <f t="shared" si="105"/>
        <v>170</v>
      </c>
      <c r="BE96" s="118">
        <f t="shared" si="113"/>
        <v>0</v>
      </c>
      <c r="BF96" s="118">
        <f t="shared" si="114"/>
        <v>0</v>
      </c>
      <c r="BG96" s="117">
        <f t="shared" si="115"/>
        <v>4300</v>
      </c>
      <c r="BH96" s="117">
        <f t="shared" si="116"/>
        <v>4300</v>
      </c>
      <c r="BI96" s="117">
        <f t="shared" si="117"/>
        <v>4470</v>
      </c>
      <c r="BJ96" s="117">
        <f t="shared" si="117"/>
        <v>4470</v>
      </c>
      <c r="BK96" s="117">
        <f t="shared" si="101"/>
        <v>4300</v>
      </c>
      <c r="BL96" s="117">
        <f t="shared" si="118"/>
        <v>4300</v>
      </c>
      <c r="BM96" s="117">
        <f t="shared" si="95"/>
        <v>600</v>
      </c>
      <c r="BN96" s="117">
        <f t="shared" si="119"/>
        <v>170</v>
      </c>
      <c r="BO96" s="118">
        <v>-170</v>
      </c>
      <c r="BP96" s="118">
        <f t="shared" si="120"/>
        <v>0</v>
      </c>
      <c r="BQ96" s="117"/>
      <c r="BR96" s="117"/>
      <c r="BS96" s="21" t="s">
        <v>69</v>
      </c>
      <c r="BT96" s="164"/>
    </row>
    <row r="97" spans="1:72" s="16" customFormat="1" ht="30" hidden="1" x14ac:dyDescent="0.2">
      <c r="A97" s="17"/>
      <c r="B97" s="184" t="s">
        <v>232</v>
      </c>
      <c r="C97" s="8"/>
      <c r="D97" s="8"/>
      <c r="E97" s="17"/>
      <c r="F97" s="23" t="s">
        <v>233</v>
      </c>
      <c r="G97" s="117">
        <v>11218</v>
      </c>
      <c r="H97" s="117">
        <v>10772</v>
      </c>
      <c r="I97" s="118"/>
      <c r="J97" s="118"/>
      <c r="K97" s="118"/>
      <c r="L97" s="117">
        <v>6400</v>
      </c>
      <c r="M97" s="117">
        <f>L97</f>
        <v>6400</v>
      </c>
      <c r="N97" s="117">
        <v>3118</v>
      </c>
      <c r="O97" s="117">
        <f>N97</f>
        <v>3118</v>
      </c>
      <c r="P97" s="119"/>
      <c r="Q97" s="119"/>
      <c r="R97" s="117"/>
      <c r="S97" s="117"/>
      <c r="T97" s="118"/>
      <c r="U97" s="117"/>
      <c r="V97" s="117">
        <f t="shared" si="125"/>
        <v>9518</v>
      </c>
      <c r="W97" s="117">
        <f t="shared" si="125"/>
        <v>9518</v>
      </c>
      <c r="X97" s="118">
        <v>882</v>
      </c>
      <c r="Y97" s="118">
        <v>882</v>
      </c>
      <c r="Z97" s="118"/>
      <c r="AA97" s="118"/>
      <c r="AB97" s="117">
        <v>500</v>
      </c>
      <c r="AC97" s="117">
        <f>AB97</f>
        <v>500</v>
      </c>
      <c r="AD97" s="117"/>
      <c r="AE97" s="118"/>
      <c r="AF97" s="118">
        <f>V97+AC97</f>
        <v>10018</v>
      </c>
      <c r="AG97" s="117">
        <v>382</v>
      </c>
      <c r="AH97" s="117">
        <f t="shared" si="122"/>
        <v>882</v>
      </c>
      <c r="AI97" s="117">
        <f t="shared" si="102"/>
        <v>882</v>
      </c>
      <c r="AJ97" s="117"/>
      <c r="AK97" s="117"/>
      <c r="AL97" s="117">
        <f t="shared" si="103"/>
        <v>276</v>
      </c>
      <c r="AM97" s="117">
        <v>276</v>
      </c>
      <c r="AN97" s="117">
        <f t="shared" si="123"/>
        <v>10400</v>
      </c>
      <c r="AO97" s="117">
        <f t="shared" si="123"/>
        <v>10400</v>
      </c>
      <c r="AP97" s="118">
        <v>372</v>
      </c>
      <c r="AQ97" s="118"/>
      <c r="AR97" s="118"/>
      <c r="AS97" s="117">
        <f t="shared" si="107"/>
        <v>10772</v>
      </c>
      <c r="AT97" s="117">
        <f t="shared" si="108"/>
        <v>10772</v>
      </c>
      <c r="AU97" s="118">
        <v>1254</v>
      </c>
      <c r="AV97" s="118">
        <f>AU97</f>
        <v>1254</v>
      </c>
      <c r="AW97" s="118">
        <f t="shared" si="109"/>
        <v>1254</v>
      </c>
      <c r="AX97" s="118">
        <f t="shared" si="110"/>
        <v>0</v>
      </c>
      <c r="AY97" s="118">
        <f>AZ97</f>
        <v>0</v>
      </c>
      <c r="AZ97" s="118"/>
      <c r="BA97" s="118"/>
      <c r="BB97" s="118">
        <f t="shared" si="112"/>
        <v>0</v>
      </c>
      <c r="BC97" s="118"/>
      <c r="BD97" s="117">
        <f t="shared" si="105"/>
        <v>0</v>
      </c>
      <c r="BE97" s="118">
        <f t="shared" si="113"/>
        <v>0</v>
      </c>
      <c r="BF97" s="118">
        <f t="shared" si="114"/>
        <v>0</v>
      </c>
      <c r="BG97" s="117">
        <f t="shared" si="115"/>
        <v>1254</v>
      </c>
      <c r="BH97" s="117">
        <f t="shared" si="116"/>
        <v>1254</v>
      </c>
      <c r="BI97" s="117">
        <f t="shared" si="117"/>
        <v>1254</v>
      </c>
      <c r="BJ97" s="117">
        <f t="shared" si="117"/>
        <v>1254</v>
      </c>
      <c r="BK97" s="117">
        <f t="shared" si="101"/>
        <v>1254</v>
      </c>
      <c r="BL97" s="117">
        <f t="shared" si="118"/>
        <v>1254</v>
      </c>
      <c r="BM97" s="117">
        <f t="shared" si="95"/>
        <v>0</v>
      </c>
      <c r="BN97" s="117">
        <f t="shared" si="119"/>
        <v>0</v>
      </c>
      <c r="BO97" s="118"/>
      <c r="BP97" s="118">
        <f t="shared" si="120"/>
        <v>0</v>
      </c>
      <c r="BQ97" s="117"/>
      <c r="BR97" s="117">
        <f>BN97</f>
        <v>0</v>
      </c>
      <c r="BS97" s="108" t="s">
        <v>76</v>
      </c>
      <c r="BT97" s="109"/>
    </row>
    <row r="98" spans="1:72" s="16" customFormat="1" ht="30" hidden="1" x14ac:dyDescent="0.2">
      <c r="A98" s="17"/>
      <c r="B98" s="184" t="s">
        <v>234</v>
      </c>
      <c r="C98" s="8"/>
      <c r="D98" s="8"/>
      <c r="E98" s="17"/>
      <c r="F98" s="220" t="s">
        <v>235</v>
      </c>
      <c r="G98" s="117">
        <v>8048</v>
      </c>
      <c r="H98" s="117">
        <v>7429</v>
      </c>
      <c r="I98" s="118"/>
      <c r="J98" s="118"/>
      <c r="K98" s="118"/>
      <c r="L98" s="117">
        <v>1960</v>
      </c>
      <c r="M98" s="117">
        <f>L98</f>
        <v>1960</v>
      </c>
      <c r="N98" s="117">
        <v>2700</v>
      </c>
      <c r="O98" s="117">
        <v>2700</v>
      </c>
      <c r="P98" s="119"/>
      <c r="Q98" s="119"/>
      <c r="R98" s="117"/>
      <c r="S98" s="117"/>
      <c r="T98" s="118"/>
      <c r="U98" s="117"/>
      <c r="V98" s="117">
        <f t="shared" si="125"/>
        <v>4660</v>
      </c>
      <c r="W98" s="117">
        <f t="shared" si="125"/>
        <v>4660</v>
      </c>
      <c r="X98" s="117">
        <v>2540</v>
      </c>
      <c r="Y98" s="117">
        <v>2540</v>
      </c>
      <c r="Z98" s="118"/>
      <c r="AA98" s="118"/>
      <c r="AB98" s="117">
        <v>500</v>
      </c>
      <c r="AC98" s="117">
        <v>500</v>
      </c>
      <c r="AD98" s="117"/>
      <c r="AE98" s="118"/>
      <c r="AF98" s="118">
        <f>V98+AC98</f>
        <v>5160</v>
      </c>
      <c r="AG98" s="117">
        <v>2000</v>
      </c>
      <c r="AH98" s="117">
        <f t="shared" si="122"/>
        <v>2500</v>
      </c>
      <c r="AI98" s="117">
        <f t="shared" si="102"/>
        <v>2500</v>
      </c>
      <c r="AJ98" s="117"/>
      <c r="AK98" s="117"/>
      <c r="AL98" s="117">
        <f t="shared" si="103"/>
        <v>300</v>
      </c>
      <c r="AM98" s="117">
        <v>300</v>
      </c>
      <c r="AN98" s="117">
        <f t="shared" si="123"/>
        <v>7160</v>
      </c>
      <c r="AO98" s="117">
        <f t="shared" si="123"/>
        <v>7160</v>
      </c>
      <c r="AP98" s="118">
        <v>269</v>
      </c>
      <c r="AQ98" s="118">
        <v>55</v>
      </c>
      <c r="AR98" s="118">
        <v>55</v>
      </c>
      <c r="AS98" s="117">
        <f t="shared" si="107"/>
        <v>7429</v>
      </c>
      <c r="AT98" s="117">
        <f t="shared" si="108"/>
        <v>7429</v>
      </c>
      <c r="AU98" s="118">
        <v>2769</v>
      </c>
      <c r="AV98" s="118">
        <f>AU98</f>
        <v>2769</v>
      </c>
      <c r="AW98" s="118">
        <f t="shared" si="109"/>
        <v>2769</v>
      </c>
      <c r="AX98" s="118">
        <f t="shared" si="110"/>
        <v>0</v>
      </c>
      <c r="AY98" s="118">
        <f>AZ98</f>
        <v>0</v>
      </c>
      <c r="AZ98" s="118"/>
      <c r="BA98" s="118"/>
      <c r="BB98" s="118">
        <f t="shared" si="112"/>
        <v>0</v>
      </c>
      <c r="BC98" s="118"/>
      <c r="BD98" s="117">
        <f t="shared" si="105"/>
        <v>0</v>
      </c>
      <c r="BE98" s="118">
        <f t="shared" si="113"/>
        <v>0</v>
      </c>
      <c r="BF98" s="118">
        <f t="shared" si="114"/>
        <v>0</v>
      </c>
      <c r="BG98" s="117">
        <f t="shared" si="115"/>
        <v>2769</v>
      </c>
      <c r="BH98" s="117">
        <f t="shared" si="116"/>
        <v>2769</v>
      </c>
      <c r="BI98" s="117">
        <f t="shared" si="117"/>
        <v>2769</v>
      </c>
      <c r="BJ98" s="117">
        <f t="shared" si="117"/>
        <v>2769</v>
      </c>
      <c r="BK98" s="117">
        <f t="shared" si="101"/>
        <v>2769</v>
      </c>
      <c r="BL98" s="117">
        <f t="shared" si="118"/>
        <v>2769</v>
      </c>
      <c r="BM98" s="117">
        <f t="shared" si="95"/>
        <v>0</v>
      </c>
      <c r="BN98" s="117">
        <f t="shared" si="119"/>
        <v>0</v>
      </c>
      <c r="BO98" s="118"/>
      <c r="BP98" s="118">
        <f t="shared" si="120"/>
        <v>0</v>
      </c>
      <c r="BQ98" s="117"/>
      <c r="BR98" s="117">
        <f>BN98</f>
        <v>0</v>
      </c>
      <c r="BS98" s="108" t="s">
        <v>76</v>
      </c>
      <c r="BT98" s="109"/>
    </row>
    <row r="99" spans="1:72" s="16" customFormat="1" ht="135" hidden="1" x14ac:dyDescent="0.2">
      <c r="A99" s="17"/>
      <c r="B99" s="182" t="s">
        <v>236</v>
      </c>
      <c r="C99" s="8"/>
      <c r="D99" s="8"/>
      <c r="E99" s="17" t="s">
        <v>237</v>
      </c>
      <c r="F99" s="17" t="s">
        <v>238</v>
      </c>
      <c r="G99" s="117">
        <v>12512</v>
      </c>
      <c r="H99" s="117">
        <v>9913</v>
      </c>
      <c r="I99" s="118"/>
      <c r="J99" s="118"/>
      <c r="K99" s="118"/>
      <c r="L99" s="117"/>
      <c r="M99" s="117">
        <f>L99</f>
        <v>0</v>
      </c>
      <c r="N99" s="117">
        <v>0</v>
      </c>
      <c r="O99" s="117">
        <v>0</v>
      </c>
      <c r="P99" s="118"/>
      <c r="Q99" s="118"/>
      <c r="R99" s="117">
        <v>0</v>
      </c>
      <c r="S99" s="117">
        <v>0</v>
      </c>
      <c r="T99" s="118"/>
      <c r="U99" s="117">
        <v>10001</v>
      </c>
      <c r="V99" s="117">
        <v>9337</v>
      </c>
      <c r="W99" s="117">
        <v>9337</v>
      </c>
      <c r="X99" s="118">
        <v>576</v>
      </c>
      <c r="Y99" s="118">
        <f>X99</f>
        <v>576</v>
      </c>
      <c r="Z99" s="118"/>
      <c r="AA99" s="118"/>
      <c r="AB99" s="117">
        <v>500</v>
      </c>
      <c r="AC99" s="117">
        <f>AB99</f>
        <v>500</v>
      </c>
      <c r="AD99" s="117"/>
      <c r="AE99" s="118"/>
      <c r="AF99" s="118">
        <f>V99+AC99</f>
        <v>9837</v>
      </c>
      <c r="AG99" s="117">
        <v>76</v>
      </c>
      <c r="AH99" s="117">
        <f t="shared" si="122"/>
        <v>576</v>
      </c>
      <c r="AI99" s="117">
        <f t="shared" si="102"/>
        <v>576</v>
      </c>
      <c r="AJ99" s="117"/>
      <c r="AK99" s="117"/>
      <c r="AL99" s="117">
        <f t="shared" si="103"/>
        <v>485</v>
      </c>
      <c r="AM99" s="117">
        <v>485</v>
      </c>
      <c r="AN99" s="117">
        <f t="shared" si="123"/>
        <v>9913</v>
      </c>
      <c r="AO99" s="117">
        <f t="shared" si="123"/>
        <v>9913</v>
      </c>
      <c r="AP99" s="118"/>
      <c r="AQ99" s="118"/>
      <c r="AR99" s="118"/>
      <c r="AS99" s="117">
        <f t="shared" si="107"/>
        <v>9913</v>
      </c>
      <c r="AT99" s="117">
        <f t="shared" si="108"/>
        <v>9913</v>
      </c>
      <c r="AU99" s="118">
        <f>X99</f>
        <v>576</v>
      </c>
      <c r="AV99" s="118">
        <f>Y99</f>
        <v>576</v>
      </c>
      <c r="AW99" s="118">
        <f t="shared" si="109"/>
        <v>576</v>
      </c>
      <c r="AX99" s="118">
        <f t="shared" si="110"/>
        <v>0</v>
      </c>
      <c r="AY99" s="118">
        <f>AZ99</f>
        <v>0</v>
      </c>
      <c r="AZ99" s="118"/>
      <c r="BA99" s="118"/>
      <c r="BB99" s="118">
        <f t="shared" si="112"/>
        <v>0</v>
      </c>
      <c r="BC99" s="118"/>
      <c r="BD99" s="117">
        <f t="shared" si="105"/>
        <v>0</v>
      </c>
      <c r="BE99" s="118">
        <f t="shared" si="113"/>
        <v>0</v>
      </c>
      <c r="BF99" s="118">
        <f t="shared" si="114"/>
        <v>0</v>
      </c>
      <c r="BG99" s="117">
        <f t="shared" si="115"/>
        <v>576</v>
      </c>
      <c r="BH99" s="117">
        <f t="shared" si="116"/>
        <v>576</v>
      </c>
      <c r="BI99" s="117">
        <f t="shared" si="117"/>
        <v>576</v>
      </c>
      <c r="BJ99" s="117">
        <f t="shared" si="117"/>
        <v>576</v>
      </c>
      <c r="BK99" s="117">
        <f t="shared" si="101"/>
        <v>576</v>
      </c>
      <c r="BL99" s="117">
        <f t="shared" si="118"/>
        <v>576</v>
      </c>
      <c r="BM99" s="117">
        <f t="shared" si="95"/>
        <v>0</v>
      </c>
      <c r="BN99" s="117">
        <f t="shared" si="119"/>
        <v>0</v>
      </c>
      <c r="BO99" s="118"/>
      <c r="BP99" s="118">
        <f t="shared" si="120"/>
        <v>0</v>
      </c>
      <c r="BQ99" s="117"/>
      <c r="BR99" s="117">
        <f>BN99</f>
        <v>0</v>
      </c>
      <c r="BS99" s="108" t="s">
        <v>116</v>
      </c>
      <c r="BT99" s="109"/>
    </row>
    <row r="100" spans="1:72" s="16" customFormat="1" ht="30" hidden="1" x14ac:dyDescent="0.2">
      <c r="A100" s="17"/>
      <c r="B100" s="182" t="s">
        <v>239</v>
      </c>
      <c r="C100" s="21"/>
      <c r="D100" s="97" t="s">
        <v>240</v>
      </c>
      <c r="E100" s="17">
        <v>2015</v>
      </c>
      <c r="F100" s="221" t="s">
        <v>241</v>
      </c>
      <c r="G100" s="117">
        <v>6584</v>
      </c>
      <c r="H100" s="120">
        <v>6212</v>
      </c>
      <c r="I100" s="118"/>
      <c r="J100" s="118"/>
      <c r="K100" s="118"/>
      <c r="L100" s="117"/>
      <c r="M100" s="117"/>
      <c r="N100" s="117"/>
      <c r="O100" s="117"/>
      <c r="P100" s="118"/>
      <c r="Q100" s="118"/>
      <c r="R100" s="117"/>
      <c r="S100" s="117"/>
      <c r="T100" s="118"/>
      <c r="U100" s="117"/>
      <c r="V100" s="117"/>
      <c r="W100" s="117"/>
      <c r="X100" s="118"/>
      <c r="Y100" s="118"/>
      <c r="Z100" s="118"/>
      <c r="AA100" s="118"/>
      <c r="AB100" s="117"/>
      <c r="AC100" s="117"/>
      <c r="AD100" s="117"/>
      <c r="AE100" s="118"/>
      <c r="AF100" s="118"/>
      <c r="AG100" s="117"/>
      <c r="AH100" s="117"/>
      <c r="AI100" s="117"/>
      <c r="AJ100" s="117"/>
      <c r="AK100" s="117"/>
      <c r="AL100" s="117"/>
      <c r="AM100" s="117"/>
      <c r="AN100" s="117"/>
      <c r="AO100" s="117"/>
      <c r="AP100" s="118"/>
      <c r="AQ100" s="118">
        <v>3699</v>
      </c>
      <c r="AR100" s="118">
        <v>3699</v>
      </c>
      <c r="AS100" s="119">
        <v>3969.72</v>
      </c>
      <c r="AT100" s="119">
        <v>3969.72</v>
      </c>
      <c r="AU100" s="118">
        <v>1522</v>
      </c>
      <c r="AV100" s="118">
        <v>1522</v>
      </c>
      <c r="AW100" s="118"/>
      <c r="AX100" s="118">
        <v>1522</v>
      </c>
      <c r="AY100" s="118">
        <f>AZ100</f>
        <v>1522</v>
      </c>
      <c r="AZ100" s="118">
        <f>AX100</f>
        <v>1522</v>
      </c>
      <c r="BA100" s="118"/>
      <c r="BB100" s="118">
        <f t="shared" si="112"/>
        <v>0</v>
      </c>
      <c r="BC100" s="118"/>
      <c r="BD100" s="117">
        <f t="shared" si="105"/>
        <v>0</v>
      </c>
      <c r="BE100" s="118">
        <f t="shared" si="113"/>
        <v>0</v>
      </c>
      <c r="BF100" s="118">
        <f t="shared" si="114"/>
        <v>0</v>
      </c>
      <c r="BG100" s="117">
        <f t="shared" si="115"/>
        <v>1522</v>
      </c>
      <c r="BH100" s="117">
        <f t="shared" si="116"/>
        <v>1522</v>
      </c>
      <c r="BI100" s="117">
        <f t="shared" si="117"/>
        <v>1522</v>
      </c>
      <c r="BJ100" s="117">
        <f t="shared" si="117"/>
        <v>1522</v>
      </c>
      <c r="BK100" s="117">
        <f t="shared" si="101"/>
        <v>1522</v>
      </c>
      <c r="BL100" s="117">
        <f t="shared" si="118"/>
        <v>1522</v>
      </c>
      <c r="BM100" s="117">
        <f t="shared" si="95"/>
        <v>1522</v>
      </c>
      <c r="BN100" s="117">
        <f t="shared" si="119"/>
        <v>0</v>
      </c>
      <c r="BO100" s="118"/>
      <c r="BP100" s="118">
        <f t="shared" si="120"/>
        <v>0</v>
      </c>
      <c r="BQ100" s="117"/>
      <c r="BR100" s="117">
        <f>BN100</f>
        <v>0</v>
      </c>
      <c r="BS100" s="108" t="s">
        <v>69</v>
      </c>
      <c r="BT100" s="109"/>
    </row>
    <row r="101" spans="1:72" s="16" customFormat="1" ht="56.25" hidden="1" x14ac:dyDescent="0.2">
      <c r="A101" s="17"/>
      <c r="B101" s="182" t="s">
        <v>242</v>
      </c>
      <c r="C101" s="8"/>
      <c r="D101" s="31" t="s">
        <v>243</v>
      </c>
      <c r="E101" s="96">
        <v>2015</v>
      </c>
      <c r="F101" s="17" t="s">
        <v>244</v>
      </c>
      <c r="G101" s="117">
        <v>12786</v>
      </c>
      <c r="H101" s="117">
        <v>9100</v>
      </c>
      <c r="I101" s="118"/>
      <c r="J101" s="118"/>
      <c r="K101" s="118"/>
      <c r="L101" s="117"/>
      <c r="M101" s="117">
        <f>L101</f>
        <v>0</v>
      </c>
      <c r="N101" s="117">
        <v>3000</v>
      </c>
      <c r="O101" s="117">
        <v>3000</v>
      </c>
      <c r="P101" s="119">
        <f>N101*1.1</f>
        <v>3300.0000000000005</v>
      </c>
      <c r="Q101" s="119">
        <f>P101</f>
        <v>3300.0000000000005</v>
      </c>
      <c r="R101" s="117">
        <v>3000</v>
      </c>
      <c r="S101" s="117">
        <v>3000</v>
      </c>
      <c r="T101" s="118"/>
      <c r="U101" s="117">
        <v>3335</v>
      </c>
      <c r="V101" s="117">
        <f t="shared" ref="V101:W111" si="126">L101+N101</f>
        <v>3000</v>
      </c>
      <c r="W101" s="117">
        <f t="shared" si="126"/>
        <v>3000</v>
      </c>
      <c r="X101" s="118">
        <v>9147</v>
      </c>
      <c r="Y101" s="118">
        <v>9100</v>
      </c>
      <c r="Z101" s="118"/>
      <c r="AA101" s="118"/>
      <c r="AB101" s="117">
        <v>500</v>
      </c>
      <c r="AC101" s="117">
        <f>AB101</f>
        <v>500</v>
      </c>
      <c r="AD101" s="117">
        <v>3719.393</v>
      </c>
      <c r="AE101" s="118"/>
      <c r="AF101" s="118">
        <f>V101+AC101</f>
        <v>3500</v>
      </c>
      <c r="AG101" s="117">
        <v>2500</v>
      </c>
      <c r="AH101" s="117">
        <f t="shared" ref="AH101:AH112" si="127">AB101+AG101</f>
        <v>3000</v>
      </c>
      <c r="AI101" s="117">
        <f t="shared" ref="AI101:AI114" si="128">AH101</f>
        <v>3000</v>
      </c>
      <c r="AJ101" s="117"/>
      <c r="AK101" s="117"/>
      <c r="AL101" s="117">
        <f t="shared" ref="AL101:AL114" si="129">AM101</f>
        <v>421</v>
      </c>
      <c r="AM101" s="117">
        <v>421</v>
      </c>
      <c r="AN101" s="117">
        <f t="shared" ref="AN101:AO112" si="130">V101+AH101</f>
        <v>6000</v>
      </c>
      <c r="AO101" s="117">
        <f t="shared" si="130"/>
        <v>6000</v>
      </c>
      <c r="AP101" s="118">
        <v>2000</v>
      </c>
      <c r="AQ101" s="118">
        <v>658</v>
      </c>
      <c r="AR101" s="118">
        <f>AQ101</f>
        <v>658</v>
      </c>
      <c r="AS101" s="117">
        <f t="shared" ref="AS101:AS111" si="131">AN101+AP101</f>
        <v>8000</v>
      </c>
      <c r="AT101" s="117">
        <f t="shared" ref="AT101:AT111" si="132">AO101+AP101</f>
        <v>8000</v>
      </c>
      <c r="AU101" s="118">
        <v>6100</v>
      </c>
      <c r="AV101" s="118">
        <f t="shared" ref="AV101:AV113" si="133">AU101</f>
        <v>6100</v>
      </c>
      <c r="AW101" s="118">
        <f t="shared" ref="AW101:AW131" si="134">AI101+AP101</f>
        <v>5000</v>
      </c>
      <c r="AX101" s="118">
        <f t="shared" ref="AX101:AX111" si="135">AV101-AI101-AP101</f>
        <v>1100</v>
      </c>
      <c r="AY101" s="118">
        <v>0</v>
      </c>
      <c r="AZ101" s="121">
        <v>800</v>
      </c>
      <c r="BA101" s="118">
        <f>(H101*90%)-AS101</f>
        <v>190</v>
      </c>
      <c r="BB101" s="118">
        <f t="shared" si="112"/>
        <v>1100</v>
      </c>
      <c r="BC101" s="118"/>
      <c r="BD101" s="117">
        <f t="shared" si="105"/>
        <v>1100</v>
      </c>
      <c r="BE101" s="118">
        <f t="shared" si="113"/>
        <v>0</v>
      </c>
      <c r="BF101" s="118">
        <f t="shared" si="114"/>
        <v>0</v>
      </c>
      <c r="BG101" s="117">
        <f t="shared" si="115"/>
        <v>5000</v>
      </c>
      <c r="BH101" s="117">
        <f t="shared" si="116"/>
        <v>5000</v>
      </c>
      <c r="BI101" s="117">
        <f t="shared" si="117"/>
        <v>6100</v>
      </c>
      <c r="BJ101" s="117">
        <f t="shared" si="117"/>
        <v>6100</v>
      </c>
      <c r="BK101" s="117">
        <f t="shared" si="101"/>
        <v>6100</v>
      </c>
      <c r="BL101" s="117">
        <f t="shared" si="118"/>
        <v>5000</v>
      </c>
      <c r="BM101" s="117">
        <f t="shared" si="95"/>
        <v>0</v>
      </c>
      <c r="BN101" s="117">
        <f t="shared" si="119"/>
        <v>1100</v>
      </c>
      <c r="BO101" s="118"/>
      <c r="BP101" s="118">
        <f t="shared" si="120"/>
        <v>1100</v>
      </c>
      <c r="BQ101" s="117"/>
      <c r="BR101" s="117"/>
      <c r="BS101" s="108" t="s">
        <v>76</v>
      </c>
      <c r="BT101" s="109"/>
    </row>
    <row r="102" spans="1:72" s="20" customFormat="1" ht="45" hidden="1" x14ac:dyDescent="0.2">
      <c r="A102" s="17"/>
      <c r="B102" s="182" t="s">
        <v>245</v>
      </c>
      <c r="C102" s="8"/>
      <c r="D102" s="8"/>
      <c r="E102" s="17">
        <v>2015</v>
      </c>
      <c r="F102" s="17" t="s">
        <v>246</v>
      </c>
      <c r="G102" s="117">
        <v>1880</v>
      </c>
      <c r="H102" s="117">
        <v>1880</v>
      </c>
      <c r="I102" s="118"/>
      <c r="J102" s="118"/>
      <c r="K102" s="118"/>
      <c r="L102" s="117">
        <v>0</v>
      </c>
      <c r="M102" s="117">
        <v>0</v>
      </c>
      <c r="N102" s="117">
        <v>0</v>
      </c>
      <c r="O102" s="117">
        <v>0</v>
      </c>
      <c r="P102" s="118"/>
      <c r="Q102" s="118"/>
      <c r="R102" s="117">
        <v>0</v>
      </c>
      <c r="S102" s="117">
        <v>0</v>
      </c>
      <c r="T102" s="118"/>
      <c r="U102" s="117"/>
      <c r="V102" s="117">
        <f t="shared" si="126"/>
        <v>0</v>
      </c>
      <c r="W102" s="117">
        <f t="shared" si="126"/>
        <v>0</v>
      </c>
      <c r="X102" s="118">
        <v>1880</v>
      </c>
      <c r="Y102" s="118">
        <f t="shared" ref="Y102:Y111" si="136">X102</f>
        <v>1880</v>
      </c>
      <c r="Z102" s="118"/>
      <c r="AA102" s="118"/>
      <c r="AB102" s="117">
        <v>600</v>
      </c>
      <c r="AC102" s="117">
        <v>600</v>
      </c>
      <c r="AD102" s="117">
        <v>600</v>
      </c>
      <c r="AE102" s="118"/>
      <c r="AF102" s="118">
        <f t="shared" ref="AF102:AF111" si="137">AC102</f>
        <v>600</v>
      </c>
      <c r="AG102" s="118">
        <v>500</v>
      </c>
      <c r="AH102" s="117">
        <f t="shared" si="127"/>
        <v>1100</v>
      </c>
      <c r="AI102" s="117">
        <f t="shared" si="128"/>
        <v>1100</v>
      </c>
      <c r="AJ102" s="117"/>
      <c r="AK102" s="117"/>
      <c r="AL102" s="117">
        <f t="shared" si="129"/>
        <v>600</v>
      </c>
      <c r="AM102" s="117">
        <v>600</v>
      </c>
      <c r="AN102" s="117">
        <f t="shared" si="130"/>
        <v>1100</v>
      </c>
      <c r="AO102" s="117">
        <f t="shared" si="130"/>
        <v>1100</v>
      </c>
      <c r="AP102" s="118">
        <v>600</v>
      </c>
      <c r="AQ102" s="118">
        <v>0</v>
      </c>
      <c r="AR102" s="118">
        <v>0</v>
      </c>
      <c r="AS102" s="117">
        <f t="shared" si="131"/>
        <v>1700</v>
      </c>
      <c r="AT102" s="117">
        <f t="shared" si="132"/>
        <v>1700</v>
      </c>
      <c r="AU102" s="118">
        <v>2350</v>
      </c>
      <c r="AV102" s="118">
        <f t="shared" si="133"/>
        <v>2350</v>
      </c>
      <c r="AW102" s="118">
        <f t="shared" si="134"/>
        <v>1700</v>
      </c>
      <c r="AX102" s="118">
        <f t="shared" si="135"/>
        <v>650</v>
      </c>
      <c r="AY102" s="118">
        <f t="shared" ref="AY102:AY127" si="138">AZ102</f>
        <v>580</v>
      </c>
      <c r="AZ102" s="118">
        <v>580</v>
      </c>
      <c r="BA102" s="118"/>
      <c r="BB102" s="118">
        <f t="shared" si="112"/>
        <v>70</v>
      </c>
      <c r="BC102" s="118"/>
      <c r="BD102" s="117">
        <f t="shared" si="105"/>
        <v>70</v>
      </c>
      <c r="BE102" s="118">
        <f t="shared" si="113"/>
        <v>0</v>
      </c>
      <c r="BF102" s="118">
        <f t="shared" si="114"/>
        <v>0</v>
      </c>
      <c r="BG102" s="117">
        <f t="shared" si="115"/>
        <v>2280</v>
      </c>
      <c r="BH102" s="117">
        <f t="shared" ref="BH102:BH112" si="139">BG102</f>
        <v>2280</v>
      </c>
      <c r="BI102" s="117">
        <f t="shared" si="117"/>
        <v>2350</v>
      </c>
      <c r="BJ102" s="117">
        <f t="shared" si="117"/>
        <v>2350</v>
      </c>
      <c r="BK102" s="117">
        <f t="shared" si="101"/>
        <v>2350</v>
      </c>
      <c r="BL102" s="117">
        <f t="shared" si="118"/>
        <v>2280</v>
      </c>
      <c r="BM102" s="117">
        <f t="shared" si="95"/>
        <v>580</v>
      </c>
      <c r="BN102" s="117">
        <f t="shared" si="119"/>
        <v>70</v>
      </c>
      <c r="BO102" s="118"/>
      <c r="BP102" s="118">
        <f t="shared" si="120"/>
        <v>70</v>
      </c>
      <c r="BQ102" s="117"/>
      <c r="BR102" s="117"/>
      <c r="BS102" s="21" t="s">
        <v>93</v>
      </c>
      <c r="BT102" s="24"/>
    </row>
    <row r="103" spans="1:72" s="20" customFormat="1" ht="45" hidden="1" x14ac:dyDescent="0.2">
      <c r="A103" s="17"/>
      <c r="B103" s="182" t="s">
        <v>247</v>
      </c>
      <c r="C103" s="8"/>
      <c r="D103" s="8"/>
      <c r="E103" s="17">
        <v>2015</v>
      </c>
      <c r="F103" s="17" t="s">
        <v>248</v>
      </c>
      <c r="G103" s="117">
        <v>2880</v>
      </c>
      <c r="H103" s="117">
        <v>2880</v>
      </c>
      <c r="I103" s="118"/>
      <c r="J103" s="118"/>
      <c r="K103" s="118"/>
      <c r="L103" s="117">
        <v>0</v>
      </c>
      <c r="M103" s="117">
        <v>0</v>
      </c>
      <c r="N103" s="117">
        <v>0</v>
      </c>
      <c r="O103" s="117">
        <v>0</v>
      </c>
      <c r="P103" s="118"/>
      <c r="Q103" s="118"/>
      <c r="R103" s="117">
        <v>0</v>
      </c>
      <c r="S103" s="117">
        <v>0</v>
      </c>
      <c r="T103" s="118"/>
      <c r="U103" s="117"/>
      <c r="V103" s="117">
        <f t="shared" si="126"/>
        <v>0</v>
      </c>
      <c r="W103" s="117">
        <f t="shared" si="126"/>
        <v>0</v>
      </c>
      <c r="X103" s="118">
        <v>2880</v>
      </c>
      <c r="Y103" s="118">
        <f t="shared" si="136"/>
        <v>2880</v>
      </c>
      <c r="Z103" s="118"/>
      <c r="AA103" s="118"/>
      <c r="AB103" s="117">
        <v>800</v>
      </c>
      <c r="AC103" s="117">
        <v>800</v>
      </c>
      <c r="AD103" s="117">
        <v>900</v>
      </c>
      <c r="AE103" s="118"/>
      <c r="AF103" s="118">
        <f t="shared" si="137"/>
        <v>800</v>
      </c>
      <c r="AG103" s="118">
        <v>700</v>
      </c>
      <c r="AH103" s="117">
        <f t="shared" si="127"/>
        <v>1500</v>
      </c>
      <c r="AI103" s="117">
        <f t="shared" si="128"/>
        <v>1500</v>
      </c>
      <c r="AJ103" s="117"/>
      <c r="AK103" s="117"/>
      <c r="AL103" s="117">
        <f t="shared" si="129"/>
        <v>0</v>
      </c>
      <c r="AM103" s="117"/>
      <c r="AN103" s="117">
        <f t="shared" si="130"/>
        <v>1500</v>
      </c>
      <c r="AO103" s="117">
        <f t="shared" si="130"/>
        <v>1500</v>
      </c>
      <c r="AP103" s="118">
        <v>500</v>
      </c>
      <c r="AQ103" s="118">
        <v>0</v>
      </c>
      <c r="AR103" s="118">
        <v>0</v>
      </c>
      <c r="AS103" s="117">
        <f t="shared" si="131"/>
        <v>2000</v>
      </c>
      <c r="AT103" s="117">
        <f t="shared" si="132"/>
        <v>2000</v>
      </c>
      <c r="AU103" s="118">
        <v>2700</v>
      </c>
      <c r="AV103" s="118">
        <f t="shared" si="133"/>
        <v>2700</v>
      </c>
      <c r="AW103" s="118">
        <f t="shared" si="134"/>
        <v>2000</v>
      </c>
      <c r="AX103" s="118">
        <f t="shared" si="135"/>
        <v>700</v>
      </c>
      <c r="AY103" s="118">
        <f t="shared" si="138"/>
        <v>300</v>
      </c>
      <c r="AZ103" s="118">
        <v>300</v>
      </c>
      <c r="BA103" s="118"/>
      <c r="BB103" s="118">
        <f t="shared" si="112"/>
        <v>400</v>
      </c>
      <c r="BC103" s="118"/>
      <c r="BD103" s="117">
        <f t="shared" si="105"/>
        <v>400</v>
      </c>
      <c r="BE103" s="118">
        <f t="shared" si="113"/>
        <v>0</v>
      </c>
      <c r="BF103" s="118">
        <f t="shared" si="114"/>
        <v>0</v>
      </c>
      <c r="BG103" s="117">
        <f t="shared" si="115"/>
        <v>2300</v>
      </c>
      <c r="BH103" s="117">
        <f t="shared" si="139"/>
        <v>2300</v>
      </c>
      <c r="BI103" s="117">
        <f t="shared" si="117"/>
        <v>2700</v>
      </c>
      <c r="BJ103" s="117">
        <f t="shared" si="117"/>
        <v>2700</v>
      </c>
      <c r="BK103" s="117">
        <f t="shared" si="101"/>
        <v>2700</v>
      </c>
      <c r="BL103" s="117">
        <f t="shared" si="118"/>
        <v>2300</v>
      </c>
      <c r="BM103" s="117">
        <f t="shared" si="95"/>
        <v>300</v>
      </c>
      <c r="BN103" s="117">
        <f t="shared" si="119"/>
        <v>400</v>
      </c>
      <c r="BO103" s="118"/>
      <c r="BP103" s="118">
        <f t="shared" si="120"/>
        <v>400</v>
      </c>
      <c r="BQ103" s="117"/>
      <c r="BR103" s="117"/>
      <c r="BS103" s="21" t="s">
        <v>93</v>
      </c>
      <c r="BT103" s="164"/>
    </row>
    <row r="104" spans="1:72" s="20" customFormat="1" ht="30" hidden="1" x14ac:dyDescent="0.2">
      <c r="A104" s="17"/>
      <c r="B104" s="182" t="s">
        <v>249</v>
      </c>
      <c r="C104" s="8"/>
      <c r="D104" s="8"/>
      <c r="E104" s="17">
        <v>2015</v>
      </c>
      <c r="F104" s="17" t="s">
        <v>250</v>
      </c>
      <c r="G104" s="117">
        <v>900</v>
      </c>
      <c r="H104" s="117">
        <v>900</v>
      </c>
      <c r="I104" s="118"/>
      <c r="J104" s="118"/>
      <c r="K104" s="118"/>
      <c r="L104" s="117">
        <v>0</v>
      </c>
      <c r="M104" s="117">
        <v>0</v>
      </c>
      <c r="N104" s="117">
        <v>0</v>
      </c>
      <c r="O104" s="117">
        <v>0</v>
      </c>
      <c r="P104" s="118"/>
      <c r="Q104" s="118"/>
      <c r="R104" s="117">
        <v>0</v>
      </c>
      <c r="S104" s="117">
        <v>0</v>
      </c>
      <c r="T104" s="118"/>
      <c r="U104" s="117"/>
      <c r="V104" s="117">
        <f t="shared" si="126"/>
        <v>0</v>
      </c>
      <c r="W104" s="117">
        <f t="shared" si="126"/>
        <v>0</v>
      </c>
      <c r="X104" s="118">
        <v>900</v>
      </c>
      <c r="Y104" s="118">
        <f t="shared" si="136"/>
        <v>900</v>
      </c>
      <c r="Z104" s="118"/>
      <c r="AA104" s="118"/>
      <c r="AB104" s="117">
        <v>300</v>
      </c>
      <c r="AC104" s="117">
        <v>300</v>
      </c>
      <c r="AD104" s="117">
        <v>300</v>
      </c>
      <c r="AE104" s="118"/>
      <c r="AF104" s="118">
        <f t="shared" si="137"/>
        <v>300</v>
      </c>
      <c r="AG104" s="118">
        <v>238</v>
      </c>
      <c r="AH104" s="117">
        <f t="shared" si="127"/>
        <v>538</v>
      </c>
      <c r="AI104" s="117">
        <f t="shared" si="128"/>
        <v>538</v>
      </c>
      <c r="AJ104" s="117"/>
      <c r="AK104" s="117"/>
      <c r="AL104" s="117">
        <f t="shared" si="129"/>
        <v>157</v>
      </c>
      <c r="AM104" s="117">
        <v>157</v>
      </c>
      <c r="AN104" s="117">
        <f t="shared" si="130"/>
        <v>538</v>
      </c>
      <c r="AO104" s="117">
        <f t="shared" si="130"/>
        <v>538</v>
      </c>
      <c r="AP104" s="118">
        <v>262</v>
      </c>
      <c r="AQ104" s="118"/>
      <c r="AR104" s="118"/>
      <c r="AS104" s="117">
        <f t="shared" si="131"/>
        <v>800</v>
      </c>
      <c r="AT104" s="117">
        <f t="shared" si="132"/>
        <v>800</v>
      </c>
      <c r="AU104" s="118">
        <v>800</v>
      </c>
      <c r="AV104" s="118">
        <f t="shared" si="133"/>
        <v>800</v>
      </c>
      <c r="AW104" s="118">
        <f t="shared" si="134"/>
        <v>800</v>
      </c>
      <c r="AX104" s="118">
        <f t="shared" si="135"/>
        <v>0</v>
      </c>
      <c r="AY104" s="118">
        <f t="shared" si="138"/>
        <v>0</v>
      </c>
      <c r="AZ104" s="118"/>
      <c r="BA104" s="118"/>
      <c r="BB104" s="118">
        <f t="shared" si="112"/>
        <v>0</v>
      </c>
      <c r="BC104" s="118"/>
      <c r="BD104" s="117">
        <f t="shared" si="105"/>
        <v>0</v>
      </c>
      <c r="BE104" s="118">
        <f t="shared" si="113"/>
        <v>0</v>
      </c>
      <c r="BF104" s="118">
        <f t="shared" si="114"/>
        <v>0</v>
      </c>
      <c r="BG104" s="117">
        <f t="shared" si="115"/>
        <v>800</v>
      </c>
      <c r="BH104" s="117">
        <f t="shared" si="139"/>
        <v>800</v>
      </c>
      <c r="BI104" s="117">
        <f t="shared" si="117"/>
        <v>800</v>
      </c>
      <c r="BJ104" s="117">
        <f t="shared" si="117"/>
        <v>800</v>
      </c>
      <c r="BK104" s="117">
        <f t="shared" si="101"/>
        <v>800</v>
      </c>
      <c r="BL104" s="117">
        <f t="shared" si="118"/>
        <v>800</v>
      </c>
      <c r="BM104" s="117">
        <f t="shared" si="95"/>
        <v>0</v>
      </c>
      <c r="BN104" s="117">
        <f t="shared" si="119"/>
        <v>0</v>
      </c>
      <c r="BO104" s="118"/>
      <c r="BP104" s="118">
        <f t="shared" si="120"/>
        <v>0</v>
      </c>
      <c r="BQ104" s="117"/>
      <c r="BR104" s="117">
        <f>BN104</f>
        <v>0</v>
      </c>
      <c r="BS104" s="21" t="s">
        <v>112</v>
      </c>
      <c r="BT104" s="164"/>
    </row>
    <row r="105" spans="1:72" s="20" customFormat="1" ht="45" hidden="1" x14ac:dyDescent="0.2">
      <c r="A105" s="17"/>
      <c r="B105" s="182" t="s">
        <v>251</v>
      </c>
      <c r="C105" s="8"/>
      <c r="D105" s="8"/>
      <c r="E105" s="17">
        <v>2015</v>
      </c>
      <c r="F105" s="17" t="s">
        <v>252</v>
      </c>
      <c r="G105" s="117">
        <v>1241</v>
      </c>
      <c r="H105" s="117">
        <v>1178.95</v>
      </c>
      <c r="I105" s="118"/>
      <c r="J105" s="118"/>
      <c r="K105" s="118"/>
      <c r="L105" s="117">
        <v>0</v>
      </c>
      <c r="M105" s="117">
        <v>0</v>
      </c>
      <c r="N105" s="117">
        <v>0</v>
      </c>
      <c r="O105" s="117">
        <v>0</v>
      </c>
      <c r="P105" s="118"/>
      <c r="Q105" s="118"/>
      <c r="R105" s="117">
        <v>0</v>
      </c>
      <c r="S105" s="117">
        <v>0</v>
      </c>
      <c r="T105" s="118"/>
      <c r="U105" s="117"/>
      <c r="V105" s="117">
        <f t="shared" si="126"/>
        <v>0</v>
      </c>
      <c r="W105" s="117">
        <f t="shared" si="126"/>
        <v>0</v>
      </c>
      <c r="X105" s="118">
        <v>850</v>
      </c>
      <c r="Y105" s="118">
        <f t="shared" si="136"/>
        <v>850</v>
      </c>
      <c r="Z105" s="118"/>
      <c r="AA105" s="118"/>
      <c r="AB105" s="117">
        <v>300</v>
      </c>
      <c r="AC105" s="117">
        <v>300</v>
      </c>
      <c r="AD105" s="117">
        <v>300</v>
      </c>
      <c r="AE105" s="118"/>
      <c r="AF105" s="118">
        <f t="shared" si="137"/>
        <v>300</v>
      </c>
      <c r="AG105" s="118">
        <v>400</v>
      </c>
      <c r="AH105" s="117">
        <f t="shared" si="127"/>
        <v>700</v>
      </c>
      <c r="AI105" s="117">
        <f t="shared" si="128"/>
        <v>700</v>
      </c>
      <c r="AJ105" s="117"/>
      <c r="AK105" s="117"/>
      <c r="AL105" s="117">
        <f t="shared" si="129"/>
        <v>289</v>
      </c>
      <c r="AM105" s="117">
        <v>289</v>
      </c>
      <c r="AN105" s="117">
        <f t="shared" si="130"/>
        <v>700</v>
      </c>
      <c r="AO105" s="117">
        <f t="shared" si="130"/>
        <v>700</v>
      </c>
      <c r="AP105" s="118">
        <v>360</v>
      </c>
      <c r="AQ105" s="118">
        <v>300</v>
      </c>
      <c r="AR105" s="118">
        <v>300</v>
      </c>
      <c r="AS105" s="117">
        <f t="shared" si="131"/>
        <v>1060</v>
      </c>
      <c r="AT105" s="117">
        <f t="shared" si="132"/>
        <v>1060</v>
      </c>
      <c r="AU105" s="118">
        <v>1179</v>
      </c>
      <c r="AV105" s="118">
        <f t="shared" si="133"/>
        <v>1179</v>
      </c>
      <c r="AW105" s="118">
        <f t="shared" si="134"/>
        <v>1060</v>
      </c>
      <c r="AX105" s="118">
        <f t="shared" si="135"/>
        <v>119</v>
      </c>
      <c r="AY105" s="118">
        <f t="shared" si="138"/>
        <v>44</v>
      </c>
      <c r="AZ105" s="118">
        <v>44</v>
      </c>
      <c r="BA105" s="118"/>
      <c r="BB105" s="118">
        <f t="shared" si="112"/>
        <v>75</v>
      </c>
      <c r="BC105" s="118"/>
      <c r="BD105" s="117">
        <f t="shared" si="105"/>
        <v>75</v>
      </c>
      <c r="BE105" s="118">
        <f t="shared" si="113"/>
        <v>0</v>
      </c>
      <c r="BF105" s="118">
        <f t="shared" si="114"/>
        <v>0</v>
      </c>
      <c r="BG105" s="117">
        <f t="shared" si="115"/>
        <v>1104</v>
      </c>
      <c r="BH105" s="117">
        <f t="shared" si="139"/>
        <v>1104</v>
      </c>
      <c r="BI105" s="117">
        <f t="shared" si="117"/>
        <v>1179</v>
      </c>
      <c r="BJ105" s="117">
        <f t="shared" si="117"/>
        <v>1179</v>
      </c>
      <c r="BK105" s="117">
        <f t="shared" si="101"/>
        <v>1117</v>
      </c>
      <c r="BL105" s="117">
        <f t="shared" si="118"/>
        <v>1104</v>
      </c>
      <c r="BM105" s="117">
        <f t="shared" si="95"/>
        <v>44</v>
      </c>
      <c r="BN105" s="117">
        <f t="shared" si="119"/>
        <v>75</v>
      </c>
      <c r="BO105" s="118">
        <v>-62</v>
      </c>
      <c r="BP105" s="118">
        <f t="shared" si="120"/>
        <v>13</v>
      </c>
      <c r="BQ105" s="117"/>
      <c r="BR105" s="117"/>
      <c r="BS105" s="21" t="s">
        <v>137</v>
      </c>
      <c r="BT105" s="164"/>
    </row>
    <row r="106" spans="1:72" s="20" customFormat="1" ht="75" hidden="1" x14ac:dyDescent="0.2">
      <c r="A106" s="17"/>
      <c r="B106" s="182" t="s">
        <v>253</v>
      </c>
      <c r="C106" s="8"/>
      <c r="D106" s="8"/>
      <c r="E106" s="17">
        <v>2015</v>
      </c>
      <c r="F106" s="17" t="s">
        <v>254</v>
      </c>
      <c r="G106" s="117">
        <v>4459</v>
      </c>
      <c r="H106" s="117">
        <v>4236.05</v>
      </c>
      <c r="I106" s="118"/>
      <c r="J106" s="118"/>
      <c r="K106" s="118"/>
      <c r="L106" s="117">
        <v>0</v>
      </c>
      <c r="M106" s="117">
        <v>0</v>
      </c>
      <c r="N106" s="117">
        <v>0</v>
      </c>
      <c r="O106" s="117">
        <v>0</v>
      </c>
      <c r="P106" s="118"/>
      <c r="Q106" s="118"/>
      <c r="R106" s="117">
        <v>0</v>
      </c>
      <c r="S106" s="117">
        <v>0</v>
      </c>
      <c r="T106" s="118"/>
      <c r="U106" s="117"/>
      <c r="V106" s="117">
        <f t="shared" si="126"/>
        <v>0</v>
      </c>
      <c r="W106" s="117">
        <f t="shared" si="126"/>
        <v>0</v>
      </c>
      <c r="X106" s="118">
        <v>3500</v>
      </c>
      <c r="Y106" s="118">
        <f t="shared" si="136"/>
        <v>3500</v>
      </c>
      <c r="Z106" s="118"/>
      <c r="AA106" s="118"/>
      <c r="AB106" s="117">
        <v>1000</v>
      </c>
      <c r="AC106" s="117">
        <v>1000</v>
      </c>
      <c r="AD106" s="117">
        <v>1000</v>
      </c>
      <c r="AE106" s="118"/>
      <c r="AF106" s="118">
        <f t="shared" si="137"/>
        <v>1000</v>
      </c>
      <c r="AG106" s="118">
        <v>1200</v>
      </c>
      <c r="AH106" s="117">
        <f t="shared" si="127"/>
        <v>2200</v>
      </c>
      <c r="AI106" s="117">
        <f t="shared" si="128"/>
        <v>2200</v>
      </c>
      <c r="AJ106" s="117"/>
      <c r="AK106" s="117"/>
      <c r="AL106" s="117">
        <f t="shared" si="129"/>
        <v>1000</v>
      </c>
      <c r="AM106" s="117">
        <v>1000</v>
      </c>
      <c r="AN106" s="117">
        <f t="shared" si="130"/>
        <v>2200</v>
      </c>
      <c r="AO106" s="117">
        <f t="shared" si="130"/>
        <v>2200</v>
      </c>
      <c r="AP106" s="118">
        <v>1600</v>
      </c>
      <c r="AQ106" s="118"/>
      <c r="AR106" s="118"/>
      <c r="AS106" s="117">
        <f t="shared" si="131"/>
        <v>3800</v>
      </c>
      <c r="AT106" s="117">
        <f t="shared" si="132"/>
        <v>3800</v>
      </c>
      <c r="AU106" s="118">
        <v>4236</v>
      </c>
      <c r="AV106" s="118">
        <f t="shared" si="133"/>
        <v>4236</v>
      </c>
      <c r="AW106" s="118">
        <f t="shared" si="134"/>
        <v>3800</v>
      </c>
      <c r="AX106" s="118">
        <f t="shared" si="135"/>
        <v>436</v>
      </c>
      <c r="AY106" s="118">
        <f t="shared" si="138"/>
        <v>0</v>
      </c>
      <c r="AZ106" s="118">
        <v>0</v>
      </c>
      <c r="BA106" s="118"/>
      <c r="BB106" s="118">
        <f t="shared" si="112"/>
        <v>436</v>
      </c>
      <c r="BC106" s="118"/>
      <c r="BD106" s="117">
        <f t="shared" si="105"/>
        <v>436</v>
      </c>
      <c r="BE106" s="118">
        <f t="shared" si="113"/>
        <v>0</v>
      </c>
      <c r="BF106" s="118">
        <f t="shared" si="114"/>
        <v>0</v>
      </c>
      <c r="BG106" s="117">
        <f t="shared" si="115"/>
        <v>3800</v>
      </c>
      <c r="BH106" s="117">
        <f t="shared" si="139"/>
        <v>3800</v>
      </c>
      <c r="BI106" s="117">
        <f t="shared" si="117"/>
        <v>4236</v>
      </c>
      <c r="BJ106" s="117">
        <f t="shared" si="117"/>
        <v>4236</v>
      </c>
      <c r="BK106" s="117">
        <f t="shared" si="101"/>
        <v>3800</v>
      </c>
      <c r="BL106" s="117">
        <f t="shared" si="118"/>
        <v>3800</v>
      </c>
      <c r="BM106" s="117">
        <f t="shared" si="95"/>
        <v>0</v>
      </c>
      <c r="BN106" s="117">
        <f t="shared" si="119"/>
        <v>436</v>
      </c>
      <c r="BO106" s="118">
        <v>-436</v>
      </c>
      <c r="BP106" s="118">
        <f t="shared" si="120"/>
        <v>0</v>
      </c>
      <c r="BQ106" s="117"/>
      <c r="BR106" s="117"/>
      <c r="BS106" s="21" t="s">
        <v>255</v>
      </c>
      <c r="BT106" s="164"/>
    </row>
    <row r="107" spans="1:72" s="20" customFormat="1" ht="75" hidden="1" x14ac:dyDescent="0.2">
      <c r="A107" s="17"/>
      <c r="B107" s="182" t="s">
        <v>256</v>
      </c>
      <c r="C107" s="8"/>
      <c r="D107" s="8"/>
      <c r="E107" s="17">
        <v>2015</v>
      </c>
      <c r="F107" s="17" t="s">
        <v>257</v>
      </c>
      <c r="G107" s="117">
        <v>2283</v>
      </c>
      <c r="H107" s="117">
        <v>2168.85</v>
      </c>
      <c r="I107" s="118"/>
      <c r="J107" s="118"/>
      <c r="K107" s="118"/>
      <c r="L107" s="117">
        <v>0</v>
      </c>
      <c r="M107" s="117">
        <v>0</v>
      </c>
      <c r="N107" s="117">
        <v>0</v>
      </c>
      <c r="O107" s="117">
        <v>0</v>
      </c>
      <c r="P107" s="118"/>
      <c r="Q107" s="118"/>
      <c r="R107" s="117">
        <v>0</v>
      </c>
      <c r="S107" s="117">
        <v>0</v>
      </c>
      <c r="T107" s="118"/>
      <c r="U107" s="117"/>
      <c r="V107" s="117">
        <f t="shared" si="126"/>
        <v>0</v>
      </c>
      <c r="W107" s="117">
        <f t="shared" si="126"/>
        <v>0</v>
      </c>
      <c r="X107" s="118">
        <v>1770</v>
      </c>
      <c r="Y107" s="118">
        <f t="shared" si="136"/>
        <v>1770</v>
      </c>
      <c r="Z107" s="118"/>
      <c r="AA107" s="118"/>
      <c r="AB107" s="117">
        <v>500</v>
      </c>
      <c r="AC107" s="117">
        <v>500</v>
      </c>
      <c r="AD107" s="117">
        <v>496.916</v>
      </c>
      <c r="AE107" s="118"/>
      <c r="AF107" s="118">
        <f t="shared" si="137"/>
        <v>500</v>
      </c>
      <c r="AG107" s="118">
        <v>700</v>
      </c>
      <c r="AH107" s="117">
        <f t="shared" si="127"/>
        <v>1200</v>
      </c>
      <c r="AI107" s="117">
        <f t="shared" si="128"/>
        <v>1200</v>
      </c>
      <c r="AJ107" s="117"/>
      <c r="AK107" s="117"/>
      <c r="AL107" s="117">
        <f t="shared" si="129"/>
        <v>498</v>
      </c>
      <c r="AM107" s="117">
        <v>498</v>
      </c>
      <c r="AN107" s="117">
        <f t="shared" si="130"/>
        <v>1200</v>
      </c>
      <c r="AO107" s="117">
        <f t="shared" si="130"/>
        <v>1200</v>
      </c>
      <c r="AP107" s="118">
        <v>750</v>
      </c>
      <c r="AQ107" s="118">
        <v>497</v>
      </c>
      <c r="AR107" s="118">
        <v>497</v>
      </c>
      <c r="AS107" s="117">
        <f t="shared" si="131"/>
        <v>1950</v>
      </c>
      <c r="AT107" s="117">
        <f t="shared" si="132"/>
        <v>1950</v>
      </c>
      <c r="AU107" s="118">
        <v>2169</v>
      </c>
      <c r="AV107" s="118">
        <f t="shared" si="133"/>
        <v>2169</v>
      </c>
      <c r="AW107" s="118">
        <f t="shared" si="134"/>
        <v>1950</v>
      </c>
      <c r="AX107" s="118">
        <f t="shared" si="135"/>
        <v>219</v>
      </c>
      <c r="AY107" s="118">
        <f t="shared" si="138"/>
        <v>167</v>
      </c>
      <c r="AZ107" s="118">
        <v>167</v>
      </c>
      <c r="BA107" s="118"/>
      <c r="BB107" s="118">
        <f t="shared" si="112"/>
        <v>52</v>
      </c>
      <c r="BC107" s="118"/>
      <c r="BD107" s="117">
        <f t="shared" si="105"/>
        <v>52</v>
      </c>
      <c r="BE107" s="118">
        <f t="shared" si="113"/>
        <v>0</v>
      </c>
      <c r="BF107" s="118">
        <f t="shared" si="114"/>
        <v>0</v>
      </c>
      <c r="BG107" s="117">
        <f t="shared" si="115"/>
        <v>2117</v>
      </c>
      <c r="BH107" s="117">
        <f t="shared" si="139"/>
        <v>2117</v>
      </c>
      <c r="BI107" s="117">
        <f t="shared" si="117"/>
        <v>2169</v>
      </c>
      <c r="BJ107" s="117">
        <f t="shared" si="117"/>
        <v>2169</v>
      </c>
      <c r="BK107" s="117">
        <f t="shared" si="101"/>
        <v>2169</v>
      </c>
      <c r="BL107" s="117">
        <f t="shared" si="118"/>
        <v>2117</v>
      </c>
      <c r="BM107" s="117">
        <f t="shared" si="95"/>
        <v>167</v>
      </c>
      <c r="BN107" s="117">
        <f t="shared" si="119"/>
        <v>52</v>
      </c>
      <c r="BO107" s="118"/>
      <c r="BP107" s="118">
        <f t="shared" si="120"/>
        <v>52</v>
      </c>
      <c r="BQ107" s="117"/>
      <c r="BR107" s="117"/>
      <c r="BS107" s="21" t="s">
        <v>140</v>
      </c>
      <c r="BT107" s="164"/>
    </row>
    <row r="108" spans="1:72" s="20" customFormat="1" ht="60" hidden="1" x14ac:dyDescent="0.2">
      <c r="A108" s="17"/>
      <c r="B108" s="182" t="s">
        <v>258</v>
      </c>
      <c r="C108" s="8"/>
      <c r="D108" s="8"/>
      <c r="E108" s="17">
        <v>2015</v>
      </c>
      <c r="F108" s="17" t="s">
        <v>259</v>
      </c>
      <c r="G108" s="117">
        <v>1811</v>
      </c>
      <c r="H108" s="117">
        <v>1720.45</v>
      </c>
      <c r="I108" s="118"/>
      <c r="J108" s="118"/>
      <c r="K108" s="118"/>
      <c r="L108" s="117">
        <v>0</v>
      </c>
      <c r="M108" s="117">
        <v>0</v>
      </c>
      <c r="N108" s="117">
        <v>0</v>
      </c>
      <c r="O108" s="117">
        <v>0</v>
      </c>
      <c r="P108" s="118"/>
      <c r="Q108" s="118"/>
      <c r="R108" s="117">
        <v>0</v>
      </c>
      <c r="S108" s="117">
        <v>0</v>
      </c>
      <c r="T108" s="118"/>
      <c r="U108" s="117"/>
      <c r="V108" s="117">
        <f t="shared" si="126"/>
        <v>0</v>
      </c>
      <c r="W108" s="117">
        <f t="shared" si="126"/>
        <v>0</v>
      </c>
      <c r="X108" s="118">
        <v>2500</v>
      </c>
      <c r="Y108" s="118">
        <f t="shared" si="136"/>
        <v>2500</v>
      </c>
      <c r="Z108" s="118"/>
      <c r="AA108" s="118"/>
      <c r="AB108" s="117">
        <v>800</v>
      </c>
      <c r="AC108" s="117">
        <v>800</v>
      </c>
      <c r="AD108" s="117">
        <v>800</v>
      </c>
      <c r="AE108" s="118"/>
      <c r="AF108" s="118">
        <f t="shared" si="137"/>
        <v>800</v>
      </c>
      <c r="AG108" s="118">
        <v>250</v>
      </c>
      <c r="AH108" s="117">
        <f t="shared" si="127"/>
        <v>1050</v>
      </c>
      <c r="AI108" s="117">
        <f t="shared" si="128"/>
        <v>1050</v>
      </c>
      <c r="AJ108" s="117"/>
      <c r="AK108" s="117"/>
      <c r="AL108" s="117">
        <f t="shared" si="129"/>
        <v>483</v>
      </c>
      <c r="AM108" s="117">
        <v>483</v>
      </c>
      <c r="AN108" s="117">
        <f t="shared" si="130"/>
        <v>1050</v>
      </c>
      <c r="AO108" s="117">
        <f t="shared" si="130"/>
        <v>1050</v>
      </c>
      <c r="AP108" s="117">
        <v>500</v>
      </c>
      <c r="AQ108" s="117"/>
      <c r="AR108" s="117"/>
      <c r="AS108" s="117">
        <f t="shared" si="131"/>
        <v>1550</v>
      </c>
      <c r="AT108" s="117">
        <f t="shared" si="132"/>
        <v>1550</v>
      </c>
      <c r="AU108" s="118">
        <v>1720</v>
      </c>
      <c r="AV108" s="118">
        <f t="shared" si="133"/>
        <v>1720</v>
      </c>
      <c r="AW108" s="118">
        <f t="shared" si="134"/>
        <v>1550</v>
      </c>
      <c r="AX108" s="118">
        <f t="shared" si="135"/>
        <v>170</v>
      </c>
      <c r="AY108" s="118">
        <f t="shared" si="138"/>
        <v>0</v>
      </c>
      <c r="AZ108" s="118">
        <v>0</v>
      </c>
      <c r="BA108" s="118"/>
      <c r="BB108" s="118">
        <f t="shared" si="112"/>
        <v>170</v>
      </c>
      <c r="BC108" s="118"/>
      <c r="BD108" s="117">
        <f t="shared" si="105"/>
        <v>170</v>
      </c>
      <c r="BE108" s="118">
        <f t="shared" si="113"/>
        <v>0</v>
      </c>
      <c r="BF108" s="118">
        <f t="shared" si="114"/>
        <v>0</v>
      </c>
      <c r="BG108" s="117">
        <f t="shared" si="115"/>
        <v>1550</v>
      </c>
      <c r="BH108" s="117">
        <f t="shared" si="139"/>
        <v>1550</v>
      </c>
      <c r="BI108" s="117">
        <f t="shared" si="117"/>
        <v>1720</v>
      </c>
      <c r="BJ108" s="117">
        <f t="shared" si="117"/>
        <v>1720</v>
      </c>
      <c r="BK108" s="117">
        <f t="shared" si="101"/>
        <v>1622</v>
      </c>
      <c r="BL108" s="117">
        <f t="shared" si="118"/>
        <v>1550</v>
      </c>
      <c r="BM108" s="117">
        <f t="shared" si="95"/>
        <v>0</v>
      </c>
      <c r="BN108" s="117">
        <f t="shared" si="119"/>
        <v>170</v>
      </c>
      <c r="BO108" s="118">
        <v>-98</v>
      </c>
      <c r="BP108" s="118">
        <f t="shared" si="120"/>
        <v>72</v>
      </c>
      <c r="BQ108" s="117"/>
      <c r="BR108" s="117"/>
      <c r="BS108" s="21" t="s">
        <v>255</v>
      </c>
      <c r="BT108" s="164"/>
    </row>
    <row r="109" spans="1:72" s="20" customFormat="1" ht="45" hidden="1" x14ac:dyDescent="0.2">
      <c r="A109" s="17"/>
      <c r="B109" s="182" t="s">
        <v>260</v>
      </c>
      <c r="C109" s="8"/>
      <c r="D109" s="8"/>
      <c r="E109" s="17">
        <v>2015</v>
      </c>
      <c r="F109" s="17" t="s">
        <v>261</v>
      </c>
      <c r="G109" s="117">
        <v>4990</v>
      </c>
      <c r="H109" s="117">
        <v>4740.5</v>
      </c>
      <c r="I109" s="118"/>
      <c r="J109" s="118"/>
      <c r="K109" s="118"/>
      <c r="L109" s="117">
        <v>0</v>
      </c>
      <c r="M109" s="117">
        <v>0</v>
      </c>
      <c r="N109" s="117">
        <v>0</v>
      </c>
      <c r="O109" s="117">
        <v>0</v>
      </c>
      <c r="P109" s="118"/>
      <c r="Q109" s="118"/>
      <c r="R109" s="117">
        <v>0</v>
      </c>
      <c r="S109" s="117">
        <v>0</v>
      </c>
      <c r="T109" s="118"/>
      <c r="U109" s="117"/>
      <c r="V109" s="117">
        <f t="shared" si="126"/>
        <v>0</v>
      </c>
      <c r="W109" s="117">
        <f t="shared" si="126"/>
        <v>0</v>
      </c>
      <c r="X109" s="118">
        <v>4500</v>
      </c>
      <c r="Y109" s="118">
        <f t="shared" si="136"/>
        <v>4500</v>
      </c>
      <c r="Z109" s="118"/>
      <c r="AA109" s="118"/>
      <c r="AB109" s="117">
        <v>1300</v>
      </c>
      <c r="AC109" s="117">
        <v>1300</v>
      </c>
      <c r="AD109" s="117">
        <v>1400</v>
      </c>
      <c r="AE109" s="118"/>
      <c r="AF109" s="118">
        <f t="shared" si="137"/>
        <v>1300</v>
      </c>
      <c r="AG109" s="118">
        <v>1400</v>
      </c>
      <c r="AH109" s="117">
        <f t="shared" si="127"/>
        <v>2700</v>
      </c>
      <c r="AI109" s="117">
        <f t="shared" si="128"/>
        <v>2700</v>
      </c>
      <c r="AJ109" s="117"/>
      <c r="AK109" s="117"/>
      <c r="AL109" s="117">
        <f t="shared" si="129"/>
        <v>1246</v>
      </c>
      <c r="AM109" s="117">
        <v>1246</v>
      </c>
      <c r="AN109" s="117">
        <f t="shared" si="130"/>
        <v>2700</v>
      </c>
      <c r="AO109" s="117">
        <f t="shared" si="130"/>
        <v>2700</v>
      </c>
      <c r="AP109" s="118">
        <v>1550</v>
      </c>
      <c r="AQ109" s="118">
        <v>1400</v>
      </c>
      <c r="AR109" s="118">
        <v>1400</v>
      </c>
      <c r="AS109" s="117">
        <f t="shared" si="131"/>
        <v>4250</v>
      </c>
      <c r="AT109" s="117">
        <f t="shared" si="132"/>
        <v>4250</v>
      </c>
      <c r="AU109" s="118">
        <v>4741</v>
      </c>
      <c r="AV109" s="118">
        <f t="shared" si="133"/>
        <v>4741</v>
      </c>
      <c r="AW109" s="118">
        <f t="shared" si="134"/>
        <v>4250</v>
      </c>
      <c r="AX109" s="118">
        <f t="shared" si="135"/>
        <v>491</v>
      </c>
      <c r="AY109" s="118">
        <f t="shared" si="138"/>
        <v>353</v>
      </c>
      <c r="AZ109" s="118">
        <v>353</v>
      </c>
      <c r="BA109" s="118"/>
      <c r="BB109" s="118">
        <f t="shared" si="112"/>
        <v>138</v>
      </c>
      <c r="BC109" s="118"/>
      <c r="BD109" s="117">
        <f t="shared" si="105"/>
        <v>138</v>
      </c>
      <c r="BE109" s="118">
        <f t="shared" si="113"/>
        <v>0</v>
      </c>
      <c r="BF109" s="118">
        <f t="shared" si="114"/>
        <v>0</v>
      </c>
      <c r="BG109" s="117">
        <f t="shared" si="115"/>
        <v>4603</v>
      </c>
      <c r="BH109" s="117">
        <f t="shared" si="139"/>
        <v>4603</v>
      </c>
      <c r="BI109" s="117">
        <f t="shared" si="117"/>
        <v>4741</v>
      </c>
      <c r="BJ109" s="117">
        <f t="shared" si="117"/>
        <v>4741</v>
      </c>
      <c r="BK109" s="117">
        <f t="shared" si="101"/>
        <v>4741</v>
      </c>
      <c r="BL109" s="117">
        <f t="shared" si="118"/>
        <v>4603</v>
      </c>
      <c r="BM109" s="117">
        <f t="shared" si="95"/>
        <v>353</v>
      </c>
      <c r="BN109" s="117">
        <f t="shared" si="119"/>
        <v>138</v>
      </c>
      <c r="BO109" s="118"/>
      <c r="BP109" s="118">
        <f t="shared" si="120"/>
        <v>138</v>
      </c>
      <c r="BQ109" s="117"/>
      <c r="BR109" s="117"/>
      <c r="BS109" s="21" t="s">
        <v>137</v>
      </c>
      <c r="BT109" s="164"/>
    </row>
    <row r="110" spans="1:72" s="20" customFormat="1" ht="45" hidden="1" x14ac:dyDescent="0.2">
      <c r="A110" s="17"/>
      <c r="B110" s="182" t="s">
        <v>262</v>
      </c>
      <c r="C110" s="8"/>
      <c r="D110" s="8"/>
      <c r="E110" s="17">
        <v>2015</v>
      </c>
      <c r="F110" s="17" t="s">
        <v>263</v>
      </c>
      <c r="G110" s="117">
        <v>3438</v>
      </c>
      <c r="H110" s="117">
        <v>3266.1</v>
      </c>
      <c r="I110" s="118"/>
      <c r="J110" s="118"/>
      <c r="K110" s="118"/>
      <c r="L110" s="117">
        <v>0</v>
      </c>
      <c r="M110" s="117">
        <v>0</v>
      </c>
      <c r="N110" s="117">
        <v>0</v>
      </c>
      <c r="O110" s="117">
        <v>0</v>
      </c>
      <c r="P110" s="118"/>
      <c r="Q110" s="118"/>
      <c r="R110" s="117">
        <v>0</v>
      </c>
      <c r="S110" s="117">
        <v>0</v>
      </c>
      <c r="T110" s="118"/>
      <c r="U110" s="117"/>
      <c r="V110" s="117">
        <f t="shared" si="126"/>
        <v>0</v>
      </c>
      <c r="W110" s="117">
        <f t="shared" si="126"/>
        <v>0</v>
      </c>
      <c r="X110" s="118">
        <v>2500</v>
      </c>
      <c r="Y110" s="118">
        <f t="shared" si="136"/>
        <v>2500</v>
      </c>
      <c r="Z110" s="118"/>
      <c r="AA110" s="118"/>
      <c r="AB110" s="117">
        <v>800</v>
      </c>
      <c r="AC110" s="117">
        <v>800</v>
      </c>
      <c r="AD110" s="117">
        <v>700</v>
      </c>
      <c r="AE110" s="118"/>
      <c r="AF110" s="118">
        <f t="shared" si="137"/>
        <v>800</v>
      </c>
      <c r="AG110" s="118">
        <v>1000</v>
      </c>
      <c r="AH110" s="117">
        <f t="shared" si="127"/>
        <v>1800</v>
      </c>
      <c r="AI110" s="117">
        <f t="shared" si="128"/>
        <v>1800</v>
      </c>
      <c r="AJ110" s="117"/>
      <c r="AK110" s="117"/>
      <c r="AL110" s="117">
        <f t="shared" si="129"/>
        <v>785</v>
      </c>
      <c r="AM110" s="117">
        <v>785</v>
      </c>
      <c r="AN110" s="117">
        <f t="shared" si="130"/>
        <v>1800</v>
      </c>
      <c r="AO110" s="117">
        <f t="shared" si="130"/>
        <v>1800</v>
      </c>
      <c r="AP110" s="118">
        <v>1100</v>
      </c>
      <c r="AQ110" s="118">
        <v>700</v>
      </c>
      <c r="AR110" s="118">
        <v>700</v>
      </c>
      <c r="AS110" s="117">
        <f t="shared" si="131"/>
        <v>2900</v>
      </c>
      <c r="AT110" s="117">
        <f t="shared" si="132"/>
        <v>2900</v>
      </c>
      <c r="AU110" s="118">
        <v>3266</v>
      </c>
      <c r="AV110" s="118">
        <f t="shared" si="133"/>
        <v>3266</v>
      </c>
      <c r="AW110" s="118">
        <f t="shared" si="134"/>
        <v>2900</v>
      </c>
      <c r="AX110" s="118">
        <f t="shared" si="135"/>
        <v>366</v>
      </c>
      <c r="AY110" s="118">
        <f t="shared" si="138"/>
        <v>34</v>
      </c>
      <c r="AZ110" s="118">
        <v>34</v>
      </c>
      <c r="BA110" s="118"/>
      <c r="BB110" s="118">
        <f t="shared" si="112"/>
        <v>332</v>
      </c>
      <c r="BC110" s="118"/>
      <c r="BD110" s="117">
        <f t="shared" si="105"/>
        <v>332</v>
      </c>
      <c r="BE110" s="118">
        <f t="shared" si="113"/>
        <v>0</v>
      </c>
      <c r="BF110" s="118">
        <f t="shared" si="114"/>
        <v>0</v>
      </c>
      <c r="BG110" s="117">
        <f t="shared" si="115"/>
        <v>2934</v>
      </c>
      <c r="BH110" s="117">
        <f t="shared" si="139"/>
        <v>2934</v>
      </c>
      <c r="BI110" s="117">
        <f t="shared" si="117"/>
        <v>3266</v>
      </c>
      <c r="BJ110" s="117">
        <f t="shared" si="117"/>
        <v>3266</v>
      </c>
      <c r="BK110" s="117">
        <f t="shared" si="101"/>
        <v>2953</v>
      </c>
      <c r="BL110" s="117">
        <f t="shared" si="118"/>
        <v>2934</v>
      </c>
      <c r="BM110" s="117">
        <f t="shared" si="95"/>
        <v>34</v>
      </c>
      <c r="BN110" s="117">
        <f t="shared" si="119"/>
        <v>332</v>
      </c>
      <c r="BO110" s="118">
        <v>-313</v>
      </c>
      <c r="BP110" s="118">
        <f t="shared" si="120"/>
        <v>19</v>
      </c>
      <c r="BQ110" s="117"/>
      <c r="BR110" s="117"/>
      <c r="BS110" s="21" t="s">
        <v>140</v>
      </c>
      <c r="BT110" s="164"/>
    </row>
    <row r="111" spans="1:72" s="20" customFormat="1" ht="60" hidden="1" x14ac:dyDescent="0.2">
      <c r="A111" s="17"/>
      <c r="B111" s="182" t="s">
        <v>264</v>
      </c>
      <c r="C111" s="8"/>
      <c r="D111" s="8"/>
      <c r="E111" s="17">
        <v>2015</v>
      </c>
      <c r="F111" s="17" t="s">
        <v>265</v>
      </c>
      <c r="G111" s="117">
        <v>1142</v>
      </c>
      <c r="H111" s="117">
        <v>1084.9000000000001</v>
      </c>
      <c r="I111" s="118"/>
      <c r="J111" s="118"/>
      <c r="K111" s="118"/>
      <c r="L111" s="117">
        <v>0</v>
      </c>
      <c r="M111" s="117">
        <v>0</v>
      </c>
      <c r="N111" s="117">
        <v>0</v>
      </c>
      <c r="O111" s="117">
        <v>0</v>
      </c>
      <c r="P111" s="118"/>
      <c r="Q111" s="118"/>
      <c r="R111" s="117">
        <v>0</v>
      </c>
      <c r="S111" s="117">
        <v>0</v>
      </c>
      <c r="T111" s="118"/>
      <c r="U111" s="117"/>
      <c r="V111" s="117">
        <f t="shared" si="126"/>
        <v>0</v>
      </c>
      <c r="W111" s="117">
        <f t="shared" si="126"/>
        <v>0</v>
      </c>
      <c r="X111" s="118">
        <v>1370</v>
      </c>
      <c r="Y111" s="118">
        <f t="shared" si="136"/>
        <v>1370</v>
      </c>
      <c r="Z111" s="118"/>
      <c r="AA111" s="118"/>
      <c r="AB111" s="117">
        <v>400</v>
      </c>
      <c r="AC111" s="117">
        <v>400</v>
      </c>
      <c r="AD111" s="117">
        <v>400</v>
      </c>
      <c r="AE111" s="118"/>
      <c r="AF111" s="118">
        <f t="shared" si="137"/>
        <v>400</v>
      </c>
      <c r="AG111" s="118">
        <v>250</v>
      </c>
      <c r="AH111" s="117">
        <f t="shared" si="127"/>
        <v>650</v>
      </c>
      <c r="AI111" s="117">
        <f t="shared" si="128"/>
        <v>650</v>
      </c>
      <c r="AJ111" s="117"/>
      <c r="AK111" s="117"/>
      <c r="AL111" s="117">
        <f t="shared" si="129"/>
        <v>350</v>
      </c>
      <c r="AM111" s="117">
        <v>350</v>
      </c>
      <c r="AN111" s="117">
        <f t="shared" si="130"/>
        <v>650</v>
      </c>
      <c r="AO111" s="117">
        <f t="shared" si="130"/>
        <v>650</v>
      </c>
      <c r="AP111" s="118">
        <v>330</v>
      </c>
      <c r="AQ111" s="118">
        <v>330</v>
      </c>
      <c r="AR111" s="118">
        <v>330</v>
      </c>
      <c r="AS111" s="117">
        <f t="shared" si="131"/>
        <v>980</v>
      </c>
      <c r="AT111" s="117">
        <f t="shared" si="132"/>
        <v>980</v>
      </c>
      <c r="AU111" s="118">
        <v>1085</v>
      </c>
      <c r="AV111" s="118">
        <f t="shared" si="133"/>
        <v>1085</v>
      </c>
      <c r="AW111" s="118">
        <f t="shared" si="134"/>
        <v>980</v>
      </c>
      <c r="AX111" s="118">
        <f t="shared" si="135"/>
        <v>105</v>
      </c>
      <c r="AY111" s="118">
        <f t="shared" si="138"/>
        <v>105</v>
      </c>
      <c r="AZ111" s="118">
        <v>105</v>
      </c>
      <c r="BA111" s="118"/>
      <c r="BB111" s="118">
        <f t="shared" si="112"/>
        <v>0</v>
      </c>
      <c r="BC111" s="118"/>
      <c r="BD111" s="117">
        <f t="shared" si="105"/>
        <v>0</v>
      </c>
      <c r="BE111" s="118">
        <f t="shared" si="113"/>
        <v>0</v>
      </c>
      <c r="BF111" s="118">
        <f t="shared" si="114"/>
        <v>0</v>
      </c>
      <c r="BG111" s="117">
        <f t="shared" si="115"/>
        <v>1085</v>
      </c>
      <c r="BH111" s="117">
        <f t="shared" si="139"/>
        <v>1085</v>
      </c>
      <c r="BI111" s="117">
        <f t="shared" si="117"/>
        <v>1085</v>
      </c>
      <c r="BJ111" s="117">
        <f t="shared" si="117"/>
        <v>1085</v>
      </c>
      <c r="BK111" s="117">
        <f t="shared" si="101"/>
        <v>1085</v>
      </c>
      <c r="BL111" s="117">
        <f t="shared" si="118"/>
        <v>1085</v>
      </c>
      <c r="BM111" s="117">
        <f t="shared" si="95"/>
        <v>105</v>
      </c>
      <c r="BN111" s="117">
        <f t="shared" si="119"/>
        <v>0</v>
      </c>
      <c r="BO111" s="118"/>
      <c r="BP111" s="118">
        <f t="shared" si="120"/>
        <v>0</v>
      </c>
      <c r="BQ111" s="117"/>
      <c r="BR111" s="117">
        <f>BN111</f>
        <v>0</v>
      </c>
      <c r="BS111" s="21" t="s">
        <v>137</v>
      </c>
      <c r="BT111" s="164"/>
    </row>
    <row r="112" spans="1:72" s="20" customFormat="1" ht="30" hidden="1" x14ac:dyDescent="0.2">
      <c r="A112" s="17"/>
      <c r="B112" s="182" t="s">
        <v>266</v>
      </c>
      <c r="C112" s="8"/>
      <c r="D112" s="8"/>
      <c r="E112" s="17">
        <v>2016</v>
      </c>
      <c r="F112" s="17" t="s">
        <v>267</v>
      </c>
      <c r="G112" s="117">
        <v>5126</v>
      </c>
      <c r="H112" s="117">
        <f>AU112</f>
        <v>4615</v>
      </c>
      <c r="I112" s="118"/>
      <c r="J112" s="118"/>
      <c r="K112" s="118"/>
      <c r="L112" s="117"/>
      <c r="M112" s="117"/>
      <c r="N112" s="117"/>
      <c r="O112" s="117"/>
      <c r="P112" s="118"/>
      <c r="Q112" s="118"/>
      <c r="R112" s="117"/>
      <c r="S112" s="117"/>
      <c r="T112" s="118"/>
      <c r="U112" s="117"/>
      <c r="V112" s="117"/>
      <c r="W112" s="117"/>
      <c r="X112" s="117">
        <f>G112</f>
        <v>5126</v>
      </c>
      <c r="Y112" s="121">
        <f>H112</f>
        <v>4615</v>
      </c>
      <c r="Z112" s="118"/>
      <c r="AA112" s="118"/>
      <c r="AB112" s="117">
        <v>1000</v>
      </c>
      <c r="AC112" s="117">
        <f>AB112</f>
        <v>1000</v>
      </c>
      <c r="AD112" s="117"/>
      <c r="AE112" s="118"/>
      <c r="AF112" s="118">
        <f>V112+AC112</f>
        <v>1000</v>
      </c>
      <c r="AG112" s="117"/>
      <c r="AH112" s="117">
        <f t="shared" si="127"/>
        <v>1000</v>
      </c>
      <c r="AI112" s="117">
        <f t="shared" si="128"/>
        <v>1000</v>
      </c>
      <c r="AJ112" s="117"/>
      <c r="AK112" s="117"/>
      <c r="AL112" s="117">
        <f t="shared" si="129"/>
        <v>836</v>
      </c>
      <c r="AM112" s="117">
        <v>836</v>
      </c>
      <c r="AN112" s="117">
        <f t="shared" si="130"/>
        <v>1000</v>
      </c>
      <c r="AO112" s="117">
        <f t="shared" si="130"/>
        <v>1000</v>
      </c>
      <c r="AP112" s="121">
        <v>2500</v>
      </c>
      <c r="AQ112" s="121">
        <v>2445</v>
      </c>
      <c r="AR112" s="118">
        <f>AQ112</f>
        <v>2445</v>
      </c>
      <c r="AS112" s="117">
        <f>AN112+AP112+300</f>
        <v>3800</v>
      </c>
      <c r="AT112" s="117">
        <f>AO112+AP112+300</f>
        <v>3800</v>
      </c>
      <c r="AU112" s="118">
        <v>4615</v>
      </c>
      <c r="AV112" s="118">
        <f t="shared" si="133"/>
        <v>4615</v>
      </c>
      <c r="AW112" s="118">
        <f t="shared" si="134"/>
        <v>3500</v>
      </c>
      <c r="AX112" s="118">
        <f>AV112-AT112</f>
        <v>815</v>
      </c>
      <c r="AY112" s="118">
        <f t="shared" si="138"/>
        <v>700</v>
      </c>
      <c r="AZ112" s="121">
        <v>700</v>
      </c>
      <c r="BA112" s="118">
        <f>(H112*90%)-AS112</f>
        <v>353.5</v>
      </c>
      <c r="BB112" s="118">
        <f t="shared" si="112"/>
        <v>115</v>
      </c>
      <c r="BC112" s="118"/>
      <c r="BD112" s="117">
        <f t="shared" si="105"/>
        <v>115</v>
      </c>
      <c r="BE112" s="118">
        <f t="shared" si="113"/>
        <v>0</v>
      </c>
      <c r="BF112" s="118">
        <f t="shared" si="114"/>
        <v>0</v>
      </c>
      <c r="BG112" s="117">
        <f>AW112+AY112+300</f>
        <v>4500</v>
      </c>
      <c r="BH112" s="117">
        <f t="shared" si="139"/>
        <v>4500</v>
      </c>
      <c r="BI112" s="117">
        <f t="shared" si="117"/>
        <v>4615</v>
      </c>
      <c r="BJ112" s="117">
        <f t="shared" si="117"/>
        <v>4615</v>
      </c>
      <c r="BK112" s="117">
        <f t="shared" si="101"/>
        <v>4615</v>
      </c>
      <c r="BL112" s="117">
        <f t="shared" si="118"/>
        <v>4500</v>
      </c>
      <c r="BM112" s="117">
        <f t="shared" si="95"/>
        <v>700</v>
      </c>
      <c r="BN112" s="117">
        <f t="shared" si="119"/>
        <v>115</v>
      </c>
      <c r="BO112" s="118"/>
      <c r="BP112" s="118">
        <f t="shared" si="120"/>
        <v>115</v>
      </c>
      <c r="BQ112" s="117"/>
      <c r="BR112" s="117"/>
      <c r="BS112" s="108" t="s">
        <v>98</v>
      </c>
      <c r="BT112" s="109"/>
    </row>
    <row r="113" spans="1:72" s="16" customFormat="1" ht="30" hidden="1" x14ac:dyDescent="0.2">
      <c r="A113" s="17"/>
      <c r="B113" s="184" t="s">
        <v>268</v>
      </c>
      <c r="C113" s="8"/>
      <c r="D113" s="8"/>
      <c r="E113" s="17"/>
      <c r="F113" s="23" t="s">
        <v>269</v>
      </c>
      <c r="G113" s="117">
        <v>4634</v>
      </c>
      <c r="H113" s="117">
        <v>4143</v>
      </c>
      <c r="I113" s="118"/>
      <c r="J113" s="118"/>
      <c r="K113" s="118"/>
      <c r="L113" s="117"/>
      <c r="M113" s="117"/>
      <c r="N113" s="117"/>
      <c r="O113" s="117"/>
      <c r="P113" s="118"/>
      <c r="Q113" s="118"/>
      <c r="R113" s="117"/>
      <c r="S113" s="117"/>
      <c r="T113" s="118"/>
      <c r="U113" s="117"/>
      <c r="V113" s="117">
        <v>900</v>
      </c>
      <c r="W113" s="117">
        <v>900</v>
      </c>
      <c r="X113" s="118">
        <v>3000</v>
      </c>
      <c r="Y113" s="118">
        <v>3000</v>
      </c>
      <c r="Z113" s="118"/>
      <c r="AA113" s="118"/>
      <c r="AB113" s="117"/>
      <c r="AC113" s="117"/>
      <c r="AD113" s="117"/>
      <c r="AE113" s="118"/>
      <c r="AF113" s="118"/>
      <c r="AG113" s="117">
        <v>2000</v>
      </c>
      <c r="AH113" s="117"/>
      <c r="AI113" s="117">
        <f t="shared" si="128"/>
        <v>0</v>
      </c>
      <c r="AJ113" s="117"/>
      <c r="AK113" s="117"/>
      <c r="AL113" s="117">
        <f t="shared" si="129"/>
        <v>0</v>
      </c>
      <c r="AM113" s="117"/>
      <c r="AN113" s="117">
        <v>3700</v>
      </c>
      <c r="AO113" s="117">
        <v>3700</v>
      </c>
      <c r="AP113" s="118">
        <v>143</v>
      </c>
      <c r="AQ113" s="118"/>
      <c r="AR113" s="118"/>
      <c r="AS113" s="117">
        <f t="shared" ref="AS113:AS143" si="140">AN113+AP113</f>
        <v>3843</v>
      </c>
      <c r="AT113" s="117">
        <f t="shared" ref="AT113:AT143" si="141">AO113+AP113</f>
        <v>3843</v>
      </c>
      <c r="AU113" s="118">
        <v>143</v>
      </c>
      <c r="AV113" s="118">
        <f t="shared" si="133"/>
        <v>143</v>
      </c>
      <c r="AW113" s="118">
        <f t="shared" si="134"/>
        <v>143</v>
      </c>
      <c r="AX113" s="118">
        <f t="shared" ref="AX113:AX131" si="142">AV113-AI113-AP113</f>
        <v>0</v>
      </c>
      <c r="AY113" s="118">
        <f t="shared" si="138"/>
        <v>0</v>
      </c>
      <c r="AZ113" s="118"/>
      <c r="BA113" s="118"/>
      <c r="BB113" s="118">
        <f t="shared" si="112"/>
        <v>0</v>
      </c>
      <c r="BC113" s="118"/>
      <c r="BD113" s="117">
        <f t="shared" si="105"/>
        <v>0</v>
      </c>
      <c r="BE113" s="118">
        <f t="shared" si="113"/>
        <v>0</v>
      </c>
      <c r="BF113" s="118">
        <f t="shared" si="114"/>
        <v>0</v>
      </c>
      <c r="BG113" s="117">
        <f t="shared" ref="BG113:BG118" si="143">AW113+AY113</f>
        <v>143</v>
      </c>
      <c r="BH113" s="117">
        <f t="shared" ref="BH113:BH118" si="144">AW113+AY113</f>
        <v>143</v>
      </c>
      <c r="BI113" s="117">
        <f t="shared" si="117"/>
        <v>143</v>
      </c>
      <c r="BJ113" s="117">
        <f t="shared" si="117"/>
        <v>143</v>
      </c>
      <c r="BK113" s="117">
        <f t="shared" si="101"/>
        <v>143</v>
      </c>
      <c r="BL113" s="117">
        <f t="shared" si="118"/>
        <v>143</v>
      </c>
      <c r="BM113" s="117">
        <f t="shared" si="95"/>
        <v>0</v>
      </c>
      <c r="BN113" s="117">
        <f t="shared" si="119"/>
        <v>0</v>
      </c>
      <c r="BO113" s="118"/>
      <c r="BP113" s="118">
        <f t="shared" si="120"/>
        <v>0</v>
      </c>
      <c r="BQ113" s="117"/>
      <c r="BR113" s="117">
        <f>BN113</f>
        <v>0</v>
      </c>
      <c r="BS113" s="108" t="s">
        <v>112</v>
      </c>
      <c r="BT113" s="109"/>
    </row>
    <row r="114" spans="1:72" s="16" customFormat="1" ht="30" hidden="1" x14ac:dyDescent="0.2">
      <c r="A114" s="17"/>
      <c r="B114" s="182" t="s">
        <v>270</v>
      </c>
      <c r="C114" s="8"/>
      <c r="D114" s="8"/>
      <c r="E114" s="21">
        <v>2016</v>
      </c>
      <c r="F114" s="17" t="s">
        <v>271</v>
      </c>
      <c r="G114" s="117">
        <v>12677</v>
      </c>
      <c r="H114" s="117">
        <v>11130</v>
      </c>
      <c r="I114" s="118"/>
      <c r="J114" s="118"/>
      <c r="K114" s="118"/>
      <c r="L114" s="117">
        <v>4740</v>
      </c>
      <c r="M114" s="117">
        <v>3700</v>
      </c>
      <c r="N114" s="117">
        <v>2000</v>
      </c>
      <c r="O114" s="117">
        <v>2000</v>
      </c>
      <c r="P114" s="119">
        <f>N114*1.1</f>
        <v>2200</v>
      </c>
      <c r="Q114" s="119">
        <f>P114</f>
        <v>2200</v>
      </c>
      <c r="R114" s="117">
        <v>1600</v>
      </c>
      <c r="S114" s="117">
        <v>1600</v>
      </c>
      <c r="T114" s="118"/>
      <c r="U114" s="117">
        <v>4516</v>
      </c>
      <c r="V114" s="117">
        <f>L114+N114</f>
        <v>6740</v>
      </c>
      <c r="W114" s="117">
        <f>M114+O114</f>
        <v>5700</v>
      </c>
      <c r="X114" s="118">
        <v>2160</v>
      </c>
      <c r="Y114" s="118">
        <f>X114</f>
        <v>2160</v>
      </c>
      <c r="Z114" s="118"/>
      <c r="AA114" s="118"/>
      <c r="AB114" s="117">
        <v>500</v>
      </c>
      <c r="AC114" s="117">
        <f>AB114</f>
        <v>500</v>
      </c>
      <c r="AD114" s="117"/>
      <c r="AE114" s="118"/>
      <c r="AF114" s="118">
        <f>V114+AC114</f>
        <v>7240</v>
      </c>
      <c r="AG114" s="117">
        <v>1500</v>
      </c>
      <c r="AH114" s="117">
        <f>AB114+AG114</f>
        <v>2000</v>
      </c>
      <c r="AI114" s="117">
        <f t="shared" si="128"/>
        <v>2000</v>
      </c>
      <c r="AJ114" s="117"/>
      <c r="AK114" s="117"/>
      <c r="AL114" s="117">
        <f t="shared" si="129"/>
        <v>500</v>
      </c>
      <c r="AM114" s="117">
        <v>500</v>
      </c>
      <c r="AN114" s="117">
        <f>V114+AH114</f>
        <v>8740</v>
      </c>
      <c r="AO114" s="117">
        <f>W114+AI114</f>
        <v>7700</v>
      </c>
      <c r="AP114" s="118">
        <v>1066</v>
      </c>
      <c r="AQ114" s="118">
        <v>766</v>
      </c>
      <c r="AR114" s="118">
        <v>766</v>
      </c>
      <c r="AS114" s="117">
        <f t="shared" si="140"/>
        <v>9806</v>
      </c>
      <c r="AT114" s="117">
        <f t="shared" si="141"/>
        <v>8766</v>
      </c>
      <c r="AU114" s="118">
        <v>3430</v>
      </c>
      <c r="AV114" s="118">
        <v>3430</v>
      </c>
      <c r="AW114" s="118">
        <f t="shared" si="134"/>
        <v>3066</v>
      </c>
      <c r="AX114" s="118">
        <f t="shared" si="142"/>
        <v>364</v>
      </c>
      <c r="AY114" s="118">
        <f t="shared" si="138"/>
        <v>364</v>
      </c>
      <c r="AZ114" s="118">
        <f>AX114</f>
        <v>364</v>
      </c>
      <c r="BA114" s="118"/>
      <c r="BB114" s="118">
        <f t="shared" si="112"/>
        <v>0</v>
      </c>
      <c r="BC114" s="118"/>
      <c r="BD114" s="117">
        <f t="shared" si="105"/>
        <v>0</v>
      </c>
      <c r="BE114" s="118">
        <f t="shared" si="113"/>
        <v>0</v>
      </c>
      <c r="BF114" s="118">
        <f t="shared" si="114"/>
        <v>0</v>
      </c>
      <c r="BG114" s="117">
        <f t="shared" si="143"/>
        <v>3430</v>
      </c>
      <c r="BH114" s="117">
        <f t="shared" si="144"/>
        <v>3430</v>
      </c>
      <c r="BI114" s="117">
        <f t="shared" si="117"/>
        <v>3430</v>
      </c>
      <c r="BJ114" s="117">
        <f t="shared" si="117"/>
        <v>3430</v>
      </c>
      <c r="BK114" s="117">
        <f t="shared" si="101"/>
        <v>3430</v>
      </c>
      <c r="BL114" s="117">
        <f t="shared" si="118"/>
        <v>3430</v>
      </c>
      <c r="BM114" s="117">
        <f t="shared" si="95"/>
        <v>364</v>
      </c>
      <c r="BN114" s="117">
        <f t="shared" si="119"/>
        <v>0</v>
      </c>
      <c r="BO114" s="118"/>
      <c r="BP114" s="118">
        <f t="shared" si="120"/>
        <v>0</v>
      </c>
      <c r="BQ114" s="117"/>
      <c r="BR114" s="117"/>
      <c r="BS114" s="108" t="s">
        <v>112</v>
      </c>
      <c r="BT114" s="109"/>
    </row>
    <row r="115" spans="1:72" s="16" customFormat="1" ht="30" hidden="1" x14ac:dyDescent="0.2">
      <c r="A115" s="17"/>
      <c r="B115" s="183" t="s">
        <v>272</v>
      </c>
      <c r="C115" s="8"/>
      <c r="D115" s="8"/>
      <c r="E115" s="21"/>
      <c r="F115" s="17" t="s">
        <v>273</v>
      </c>
      <c r="G115" s="118">
        <v>2198</v>
      </c>
      <c r="H115" s="118">
        <v>1000</v>
      </c>
      <c r="I115" s="118"/>
      <c r="J115" s="118"/>
      <c r="K115" s="118"/>
      <c r="L115" s="118"/>
      <c r="M115" s="117"/>
      <c r="N115" s="118"/>
      <c r="O115" s="118"/>
      <c r="P115" s="118"/>
      <c r="Q115" s="118"/>
      <c r="R115" s="118"/>
      <c r="S115" s="118"/>
      <c r="T115" s="118"/>
      <c r="U115" s="118"/>
      <c r="V115" s="117"/>
      <c r="W115" s="117"/>
      <c r="X115" s="117"/>
      <c r="Y115" s="117"/>
      <c r="Z115" s="118"/>
      <c r="AA115" s="118"/>
      <c r="AB115" s="117"/>
      <c r="AC115" s="117"/>
      <c r="AD115" s="117"/>
      <c r="AE115" s="118"/>
      <c r="AF115" s="118"/>
      <c r="AG115" s="118"/>
      <c r="AH115" s="117"/>
      <c r="AI115" s="117"/>
      <c r="AJ115" s="117"/>
      <c r="AK115" s="117"/>
      <c r="AL115" s="117"/>
      <c r="AM115" s="117"/>
      <c r="AN115" s="117">
        <v>1000</v>
      </c>
      <c r="AO115" s="117">
        <v>1000</v>
      </c>
      <c r="AP115" s="118">
        <v>800</v>
      </c>
      <c r="AQ115" s="118">
        <v>597</v>
      </c>
      <c r="AR115" s="118">
        <v>597</v>
      </c>
      <c r="AS115" s="117">
        <f t="shared" si="140"/>
        <v>1800</v>
      </c>
      <c r="AT115" s="117">
        <f t="shared" si="141"/>
        <v>1800</v>
      </c>
      <c r="AU115" s="118">
        <v>800</v>
      </c>
      <c r="AV115" s="118">
        <v>800</v>
      </c>
      <c r="AW115" s="118">
        <f t="shared" si="134"/>
        <v>800</v>
      </c>
      <c r="AX115" s="118">
        <f t="shared" si="142"/>
        <v>0</v>
      </c>
      <c r="AY115" s="118">
        <f t="shared" si="138"/>
        <v>0</v>
      </c>
      <c r="AZ115" s="118"/>
      <c r="BA115" s="118"/>
      <c r="BB115" s="118">
        <f t="shared" si="112"/>
        <v>0</v>
      </c>
      <c r="BC115" s="118"/>
      <c r="BD115" s="117">
        <f t="shared" si="105"/>
        <v>0</v>
      </c>
      <c r="BE115" s="118">
        <f t="shared" si="113"/>
        <v>0</v>
      </c>
      <c r="BF115" s="118">
        <f t="shared" si="114"/>
        <v>0</v>
      </c>
      <c r="BG115" s="117">
        <f t="shared" si="143"/>
        <v>800</v>
      </c>
      <c r="BH115" s="117">
        <f t="shared" si="144"/>
        <v>800</v>
      </c>
      <c r="BI115" s="117">
        <f t="shared" si="117"/>
        <v>800</v>
      </c>
      <c r="BJ115" s="117">
        <f t="shared" si="117"/>
        <v>800</v>
      </c>
      <c r="BK115" s="117">
        <f t="shared" si="101"/>
        <v>800</v>
      </c>
      <c r="BL115" s="117">
        <f t="shared" si="118"/>
        <v>800</v>
      </c>
      <c r="BM115" s="117">
        <f t="shared" si="95"/>
        <v>0</v>
      </c>
      <c r="BN115" s="117">
        <f t="shared" si="119"/>
        <v>0</v>
      </c>
      <c r="BO115" s="118"/>
      <c r="BP115" s="118">
        <f t="shared" si="120"/>
        <v>0</v>
      </c>
      <c r="BQ115" s="117"/>
      <c r="BR115" s="117">
        <f>BN115</f>
        <v>0</v>
      </c>
      <c r="BS115" s="108" t="s">
        <v>112</v>
      </c>
      <c r="BT115" s="109"/>
    </row>
    <row r="116" spans="1:72" s="16" customFormat="1" ht="135" hidden="1" x14ac:dyDescent="0.2">
      <c r="A116" s="17"/>
      <c r="B116" s="182" t="s">
        <v>274</v>
      </c>
      <c r="C116" s="8"/>
      <c r="D116" s="8"/>
      <c r="E116" s="21" t="s">
        <v>275</v>
      </c>
      <c r="F116" s="17" t="s">
        <v>276</v>
      </c>
      <c r="G116" s="117">
        <v>6024</v>
      </c>
      <c r="H116" s="117">
        <v>5723</v>
      </c>
      <c r="I116" s="118"/>
      <c r="J116" s="118"/>
      <c r="K116" s="118"/>
      <c r="L116" s="117">
        <v>1000</v>
      </c>
      <c r="M116" s="117">
        <f>L116</f>
        <v>1000</v>
      </c>
      <c r="N116" s="117">
        <v>3709</v>
      </c>
      <c r="O116" s="117">
        <v>3709</v>
      </c>
      <c r="P116" s="119">
        <f>N116*1.1</f>
        <v>4079.9000000000005</v>
      </c>
      <c r="Q116" s="119">
        <f>P116</f>
        <v>4079.9000000000005</v>
      </c>
      <c r="R116" s="117">
        <v>2700</v>
      </c>
      <c r="S116" s="117">
        <v>2700</v>
      </c>
      <c r="T116" s="118"/>
      <c r="U116" s="117">
        <v>2927</v>
      </c>
      <c r="V116" s="117">
        <f>L116+N116</f>
        <v>4709</v>
      </c>
      <c r="W116" s="117">
        <f>M116+O116</f>
        <v>4709</v>
      </c>
      <c r="X116" s="118">
        <v>1014</v>
      </c>
      <c r="Y116" s="118">
        <v>800</v>
      </c>
      <c r="Z116" s="118"/>
      <c r="AA116" s="118"/>
      <c r="AB116" s="117">
        <v>500</v>
      </c>
      <c r="AC116" s="117">
        <f>AB116</f>
        <v>500</v>
      </c>
      <c r="AD116" s="117"/>
      <c r="AE116" s="118"/>
      <c r="AF116" s="118">
        <f>V116+AC116</f>
        <v>5209</v>
      </c>
      <c r="AG116" s="117"/>
      <c r="AH116" s="117">
        <f>AB116+AG116</f>
        <v>500</v>
      </c>
      <c r="AI116" s="117">
        <f>AH116</f>
        <v>500</v>
      </c>
      <c r="AJ116" s="117"/>
      <c r="AK116" s="117"/>
      <c r="AL116" s="117">
        <f>AM116</f>
        <v>0</v>
      </c>
      <c r="AM116" s="117"/>
      <c r="AN116" s="117">
        <f>V116+AH116</f>
        <v>5209</v>
      </c>
      <c r="AO116" s="117">
        <f>W116+AI116</f>
        <v>5209</v>
      </c>
      <c r="AP116" s="118">
        <v>342</v>
      </c>
      <c r="AQ116" s="118"/>
      <c r="AR116" s="118"/>
      <c r="AS116" s="117">
        <f t="shared" si="140"/>
        <v>5551</v>
      </c>
      <c r="AT116" s="117">
        <f t="shared" si="141"/>
        <v>5551</v>
      </c>
      <c r="AU116" s="118">
        <v>842</v>
      </c>
      <c r="AV116" s="118">
        <v>842</v>
      </c>
      <c r="AW116" s="118">
        <f t="shared" si="134"/>
        <v>842</v>
      </c>
      <c r="AX116" s="118">
        <f t="shared" si="142"/>
        <v>0</v>
      </c>
      <c r="AY116" s="118">
        <f t="shared" si="138"/>
        <v>0</v>
      </c>
      <c r="AZ116" s="118"/>
      <c r="BA116" s="118"/>
      <c r="BB116" s="118">
        <f t="shared" si="112"/>
        <v>0</v>
      </c>
      <c r="BC116" s="118"/>
      <c r="BD116" s="117">
        <f t="shared" si="105"/>
        <v>0</v>
      </c>
      <c r="BE116" s="118">
        <f t="shared" si="113"/>
        <v>0</v>
      </c>
      <c r="BF116" s="118">
        <f t="shared" si="114"/>
        <v>0</v>
      </c>
      <c r="BG116" s="117">
        <f t="shared" si="143"/>
        <v>842</v>
      </c>
      <c r="BH116" s="117">
        <f t="shared" si="144"/>
        <v>842</v>
      </c>
      <c r="BI116" s="117">
        <f t="shared" si="117"/>
        <v>842</v>
      </c>
      <c r="BJ116" s="117">
        <f t="shared" si="117"/>
        <v>842</v>
      </c>
      <c r="BK116" s="117">
        <f t="shared" si="101"/>
        <v>842</v>
      </c>
      <c r="BL116" s="117">
        <f t="shared" si="118"/>
        <v>842</v>
      </c>
      <c r="BM116" s="117">
        <f t="shared" si="95"/>
        <v>0</v>
      </c>
      <c r="BN116" s="117">
        <f t="shared" si="119"/>
        <v>0</v>
      </c>
      <c r="BO116" s="118"/>
      <c r="BP116" s="118">
        <f t="shared" si="120"/>
        <v>0</v>
      </c>
      <c r="BQ116" s="117"/>
      <c r="BR116" s="117">
        <f>BN116</f>
        <v>0</v>
      </c>
      <c r="BS116" s="108" t="s">
        <v>112</v>
      </c>
      <c r="BT116" s="109"/>
    </row>
    <row r="117" spans="1:72" s="16" customFormat="1" ht="30" hidden="1" x14ac:dyDescent="0.2">
      <c r="A117" s="17"/>
      <c r="B117" s="186" t="s">
        <v>277</v>
      </c>
      <c r="C117" s="8"/>
      <c r="D117" s="8"/>
      <c r="E117" s="21"/>
      <c r="F117" s="131" t="s">
        <v>278</v>
      </c>
      <c r="G117" s="121">
        <v>1457</v>
      </c>
      <c r="H117" s="121">
        <v>1120</v>
      </c>
      <c r="I117" s="118"/>
      <c r="J117" s="118"/>
      <c r="K117" s="118"/>
      <c r="L117" s="117"/>
      <c r="M117" s="117"/>
      <c r="N117" s="117"/>
      <c r="O117" s="117"/>
      <c r="P117" s="119"/>
      <c r="Q117" s="119"/>
      <c r="R117" s="117"/>
      <c r="S117" s="117"/>
      <c r="T117" s="118"/>
      <c r="U117" s="117"/>
      <c r="V117" s="117"/>
      <c r="W117" s="117"/>
      <c r="X117" s="118"/>
      <c r="Y117" s="118"/>
      <c r="Z117" s="118"/>
      <c r="AA117" s="118"/>
      <c r="AB117" s="117"/>
      <c r="AC117" s="117"/>
      <c r="AD117" s="117"/>
      <c r="AE117" s="118"/>
      <c r="AF117" s="118"/>
      <c r="AG117" s="117"/>
      <c r="AH117" s="117"/>
      <c r="AI117" s="117"/>
      <c r="AJ117" s="117"/>
      <c r="AK117" s="117"/>
      <c r="AL117" s="117"/>
      <c r="AM117" s="117"/>
      <c r="AN117" s="117">
        <v>700</v>
      </c>
      <c r="AO117" s="117">
        <v>350</v>
      </c>
      <c r="AP117" s="118">
        <v>500</v>
      </c>
      <c r="AQ117" s="118">
        <v>500</v>
      </c>
      <c r="AR117" s="118">
        <v>500</v>
      </c>
      <c r="AS117" s="117">
        <f t="shared" si="140"/>
        <v>1200</v>
      </c>
      <c r="AT117" s="117">
        <f t="shared" si="141"/>
        <v>850</v>
      </c>
      <c r="AU117" s="118">
        <v>770</v>
      </c>
      <c r="AV117" s="118">
        <f t="shared" ref="AV117:AV131" si="145">AU117</f>
        <v>770</v>
      </c>
      <c r="AW117" s="118">
        <f t="shared" si="134"/>
        <v>500</v>
      </c>
      <c r="AX117" s="118">
        <f t="shared" si="142"/>
        <v>270</v>
      </c>
      <c r="AY117" s="118">
        <f t="shared" si="138"/>
        <v>0</v>
      </c>
      <c r="AZ117" s="118"/>
      <c r="BA117" s="118"/>
      <c r="BB117" s="118">
        <f t="shared" si="112"/>
        <v>270</v>
      </c>
      <c r="BC117" s="118"/>
      <c r="BD117" s="117">
        <f t="shared" si="105"/>
        <v>270</v>
      </c>
      <c r="BE117" s="118">
        <f t="shared" si="113"/>
        <v>0</v>
      </c>
      <c r="BF117" s="118">
        <f t="shared" si="114"/>
        <v>0</v>
      </c>
      <c r="BG117" s="117">
        <f t="shared" si="143"/>
        <v>500</v>
      </c>
      <c r="BH117" s="117">
        <f t="shared" si="144"/>
        <v>500</v>
      </c>
      <c r="BI117" s="117">
        <f t="shared" si="117"/>
        <v>770</v>
      </c>
      <c r="BJ117" s="117">
        <f t="shared" si="117"/>
        <v>770</v>
      </c>
      <c r="BK117" s="117">
        <f t="shared" si="101"/>
        <v>770</v>
      </c>
      <c r="BL117" s="117">
        <f t="shared" si="118"/>
        <v>500</v>
      </c>
      <c r="BM117" s="117">
        <f t="shared" si="95"/>
        <v>0</v>
      </c>
      <c r="BN117" s="117">
        <f t="shared" si="119"/>
        <v>270</v>
      </c>
      <c r="BO117" s="118"/>
      <c r="BP117" s="118">
        <f t="shared" si="120"/>
        <v>270</v>
      </c>
      <c r="BQ117" s="117"/>
      <c r="BR117" s="117"/>
      <c r="BS117" s="108" t="s">
        <v>112</v>
      </c>
      <c r="BT117" s="109"/>
    </row>
    <row r="118" spans="1:72" s="16" customFormat="1" ht="30" hidden="1" x14ac:dyDescent="0.2">
      <c r="A118" s="17"/>
      <c r="B118" s="193" t="s">
        <v>279</v>
      </c>
      <c r="C118" s="8"/>
      <c r="D118" s="8"/>
      <c r="E118" s="21">
        <v>2016</v>
      </c>
      <c r="F118" s="17" t="s">
        <v>280</v>
      </c>
      <c r="G118" s="117">
        <v>4416</v>
      </c>
      <c r="H118" s="117">
        <v>3900</v>
      </c>
      <c r="I118" s="118"/>
      <c r="J118" s="118"/>
      <c r="K118" s="118"/>
      <c r="L118" s="117"/>
      <c r="M118" s="117"/>
      <c r="N118" s="117"/>
      <c r="O118" s="117"/>
      <c r="P118" s="118"/>
      <c r="Q118" s="118"/>
      <c r="R118" s="117"/>
      <c r="S118" s="117"/>
      <c r="T118" s="118"/>
      <c r="U118" s="117"/>
      <c r="V118" s="117">
        <v>900</v>
      </c>
      <c r="W118" s="117">
        <v>900</v>
      </c>
      <c r="X118" s="118">
        <v>3000</v>
      </c>
      <c r="Y118" s="118">
        <v>3000</v>
      </c>
      <c r="Z118" s="118"/>
      <c r="AA118" s="118"/>
      <c r="AB118" s="117"/>
      <c r="AC118" s="117"/>
      <c r="AD118" s="117"/>
      <c r="AE118" s="118"/>
      <c r="AF118" s="118"/>
      <c r="AG118" s="117">
        <v>2000</v>
      </c>
      <c r="AH118" s="117">
        <f t="shared" ref="AH118:AH134" si="146">AB118+AG118</f>
        <v>2000</v>
      </c>
      <c r="AI118" s="117">
        <f t="shared" ref="AI118:AI134" si="147">AH118</f>
        <v>2000</v>
      </c>
      <c r="AJ118" s="117"/>
      <c r="AK118" s="117"/>
      <c r="AL118" s="117">
        <f t="shared" ref="AL118:AL134" si="148">AM118</f>
        <v>0</v>
      </c>
      <c r="AM118" s="117"/>
      <c r="AN118" s="117">
        <f t="shared" ref="AN118:AO134" si="149">V118+AH118</f>
        <v>2900</v>
      </c>
      <c r="AO118" s="117">
        <f t="shared" si="149"/>
        <v>2900</v>
      </c>
      <c r="AP118" s="118">
        <v>814</v>
      </c>
      <c r="AQ118" s="118">
        <v>790</v>
      </c>
      <c r="AR118" s="118">
        <v>790</v>
      </c>
      <c r="AS118" s="117">
        <f t="shared" si="140"/>
        <v>3714</v>
      </c>
      <c r="AT118" s="117">
        <f t="shared" si="141"/>
        <v>3714</v>
      </c>
      <c r="AU118" s="118">
        <v>3000</v>
      </c>
      <c r="AV118" s="118">
        <f t="shared" si="145"/>
        <v>3000</v>
      </c>
      <c r="AW118" s="118">
        <f t="shared" si="134"/>
        <v>2814</v>
      </c>
      <c r="AX118" s="118">
        <f t="shared" si="142"/>
        <v>186</v>
      </c>
      <c r="AY118" s="118">
        <f t="shared" si="138"/>
        <v>186</v>
      </c>
      <c r="AZ118" s="118">
        <f>AX118</f>
        <v>186</v>
      </c>
      <c r="BA118" s="118"/>
      <c r="BB118" s="118">
        <f t="shared" si="112"/>
        <v>0</v>
      </c>
      <c r="BC118" s="118"/>
      <c r="BD118" s="117">
        <f t="shared" si="105"/>
        <v>0</v>
      </c>
      <c r="BE118" s="118">
        <f t="shared" si="113"/>
        <v>0</v>
      </c>
      <c r="BF118" s="118">
        <f t="shared" si="114"/>
        <v>0</v>
      </c>
      <c r="BG118" s="117">
        <f t="shared" si="143"/>
        <v>3000</v>
      </c>
      <c r="BH118" s="117">
        <f t="shared" si="144"/>
        <v>3000</v>
      </c>
      <c r="BI118" s="117">
        <f t="shared" si="117"/>
        <v>3000</v>
      </c>
      <c r="BJ118" s="117">
        <f t="shared" si="117"/>
        <v>3000</v>
      </c>
      <c r="BK118" s="117">
        <f t="shared" si="101"/>
        <v>3000</v>
      </c>
      <c r="BL118" s="117">
        <f t="shared" si="118"/>
        <v>3000</v>
      </c>
      <c r="BM118" s="117">
        <f t="shared" si="95"/>
        <v>186</v>
      </c>
      <c r="BN118" s="117">
        <f t="shared" si="119"/>
        <v>0</v>
      </c>
      <c r="BO118" s="118"/>
      <c r="BP118" s="118">
        <f t="shared" si="120"/>
        <v>0</v>
      </c>
      <c r="BQ118" s="117"/>
      <c r="BR118" s="117"/>
      <c r="BS118" s="108" t="s">
        <v>93</v>
      </c>
      <c r="BT118" s="109"/>
    </row>
    <row r="119" spans="1:72" s="16" customFormat="1" ht="30" hidden="1" x14ac:dyDescent="0.2">
      <c r="A119" s="17"/>
      <c r="B119" s="183" t="s">
        <v>281</v>
      </c>
      <c r="C119" s="8"/>
      <c r="D119" s="8"/>
      <c r="E119" s="21"/>
      <c r="F119" s="129" t="s">
        <v>282</v>
      </c>
      <c r="G119" s="123">
        <v>4950</v>
      </c>
      <c r="H119" s="123">
        <v>2110</v>
      </c>
      <c r="I119" s="118"/>
      <c r="J119" s="118"/>
      <c r="K119" s="118"/>
      <c r="L119" s="117"/>
      <c r="M119" s="117"/>
      <c r="N119" s="117">
        <v>350</v>
      </c>
      <c r="O119" s="117">
        <f>N119</f>
        <v>350</v>
      </c>
      <c r="P119" s="119"/>
      <c r="Q119" s="119"/>
      <c r="R119" s="117"/>
      <c r="S119" s="117"/>
      <c r="T119" s="118"/>
      <c r="U119" s="117"/>
      <c r="V119" s="117">
        <v>1550</v>
      </c>
      <c r="W119" s="117">
        <v>910</v>
      </c>
      <c r="X119" s="119">
        <v>1200</v>
      </c>
      <c r="Y119" s="119">
        <f>X119</f>
        <v>1200</v>
      </c>
      <c r="Z119" s="118"/>
      <c r="AA119" s="118"/>
      <c r="AB119" s="117"/>
      <c r="AC119" s="117"/>
      <c r="AD119" s="117"/>
      <c r="AE119" s="118"/>
      <c r="AF119" s="118">
        <f t="shared" ref="AF119:AF134" si="150">V119+AC119</f>
        <v>1550</v>
      </c>
      <c r="AG119" s="117">
        <v>1000</v>
      </c>
      <c r="AH119" s="117">
        <f t="shared" si="146"/>
        <v>1000</v>
      </c>
      <c r="AI119" s="117">
        <f t="shared" si="147"/>
        <v>1000</v>
      </c>
      <c r="AJ119" s="117"/>
      <c r="AK119" s="117"/>
      <c r="AL119" s="117">
        <f t="shared" si="148"/>
        <v>0</v>
      </c>
      <c r="AM119" s="117"/>
      <c r="AN119" s="117">
        <f t="shared" si="149"/>
        <v>2550</v>
      </c>
      <c r="AO119" s="117">
        <f t="shared" si="149"/>
        <v>1910</v>
      </c>
      <c r="AP119" s="119">
        <v>200</v>
      </c>
      <c r="AQ119" s="119"/>
      <c r="AR119" s="118">
        <f t="shared" ref="AR119:AR132" si="151">AQ119</f>
        <v>0</v>
      </c>
      <c r="AS119" s="117">
        <f t="shared" si="140"/>
        <v>2750</v>
      </c>
      <c r="AT119" s="117">
        <f t="shared" si="141"/>
        <v>2110</v>
      </c>
      <c r="AU119" s="118">
        <f>X119</f>
        <v>1200</v>
      </c>
      <c r="AV119" s="118">
        <f t="shared" si="145"/>
        <v>1200</v>
      </c>
      <c r="AW119" s="118">
        <f t="shared" si="134"/>
        <v>1200</v>
      </c>
      <c r="AX119" s="118">
        <f t="shared" si="142"/>
        <v>0</v>
      </c>
      <c r="AY119" s="118">
        <f t="shared" si="138"/>
        <v>0</v>
      </c>
      <c r="AZ119" s="119"/>
      <c r="BA119" s="119"/>
      <c r="BB119" s="118">
        <f t="shared" si="112"/>
        <v>0</v>
      </c>
      <c r="BC119" s="118"/>
      <c r="BD119" s="117">
        <f t="shared" si="105"/>
        <v>0</v>
      </c>
      <c r="BE119" s="118">
        <f t="shared" si="113"/>
        <v>0</v>
      </c>
      <c r="BF119" s="118">
        <f t="shared" si="114"/>
        <v>0</v>
      </c>
      <c r="BG119" s="117">
        <v>1050</v>
      </c>
      <c r="BH119" s="117">
        <f t="shared" ref="BH119:BH140" si="152">BG119</f>
        <v>1050</v>
      </c>
      <c r="BI119" s="117">
        <f t="shared" si="117"/>
        <v>1200</v>
      </c>
      <c r="BJ119" s="117">
        <f t="shared" si="117"/>
        <v>1200</v>
      </c>
      <c r="BK119" s="117">
        <f t="shared" si="101"/>
        <v>1050</v>
      </c>
      <c r="BL119" s="117">
        <f t="shared" si="118"/>
        <v>1050</v>
      </c>
      <c r="BM119" s="117">
        <f t="shared" si="95"/>
        <v>0</v>
      </c>
      <c r="BN119" s="117">
        <f t="shared" si="119"/>
        <v>150</v>
      </c>
      <c r="BO119" s="118">
        <v>-150</v>
      </c>
      <c r="BP119" s="118">
        <f t="shared" si="120"/>
        <v>0</v>
      </c>
      <c r="BQ119" s="117"/>
      <c r="BR119" s="117"/>
      <c r="BS119" s="108" t="s">
        <v>132</v>
      </c>
      <c r="BT119" s="109"/>
    </row>
    <row r="120" spans="1:72" s="16" customFormat="1" ht="30" hidden="1" x14ac:dyDescent="0.2">
      <c r="A120" s="17"/>
      <c r="B120" s="183" t="s">
        <v>145</v>
      </c>
      <c r="C120" s="8"/>
      <c r="D120" s="8"/>
      <c r="E120" s="21"/>
      <c r="F120" s="129" t="s">
        <v>283</v>
      </c>
      <c r="G120" s="123">
        <v>4882</v>
      </c>
      <c r="H120" s="123">
        <v>4155</v>
      </c>
      <c r="I120" s="118"/>
      <c r="J120" s="118"/>
      <c r="K120" s="118"/>
      <c r="L120" s="117"/>
      <c r="M120" s="117"/>
      <c r="N120" s="117">
        <v>350</v>
      </c>
      <c r="O120" s="117">
        <f>N120</f>
        <v>350</v>
      </c>
      <c r="P120" s="119"/>
      <c r="Q120" s="119"/>
      <c r="R120" s="117"/>
      <c r="S120" s="117"/>
      <c r="T120" s="118"/>
      <c r="U120" s="117"/>
      <c r="V120" s="117">
        <v>2150</v>
      </c>
      <c r="W120" s="117">
        <v>1050</v>
      </c>
      <c r="X120" s="119">
        <v>1200</v>
      </c>
      <c r="Y120" s="119">
        <f>X120</f>
        <v>1200</v>
      </c>
      <c r="Z120" s="118"/>
      <c r="AA120" s="118"/>
      <c r="AB120" s="117"/>
      <c r="AC120" s="117"/>
      <c r="AD120" s="117"/>
      <c r="AE120" s="118"/>
      <c r="AF120" s="118">
        <f t="shared" si="150"/>
        <v>2150</v>
      </c>
      <c r="AG120" s="117">
        <v>1000</v>
      </c>
      <c r="AH120" s="117">
        <f t="shared" si="146"/>
        <v>1000</v>
      </c>
      <c r="AI120" s="117">
        <f t="shared" si="147"/>
        <v>1000</v>
      </c>
      <c r="AJ120" s="117"/>
      <c r="AK120" s="117"/>
      <c r="AL120" s="117">
        <f t="shared" si="148"/>
        <v>0</v>
      </c>
      <c r="AM120" s="117"/>
      <c r="AN120" s="117">
        <f t="shared" si="149"/>
        <v>3150</v>
      </c>
      <c r="AO120" s="117">
        <f t="shared" si="149"/>
        <v>2050</v>
      </c>
      <c r="AP120" s="119">
        <v>200</v>
      </c>
      <c r="AQ120" s="119">
        <v>200</v>
      </c>
      <c r="AR120" s="118">
        <f t="shared" si="151"/>
        <v>200</v>
      </c>
      <c r="AS120" s="117">
        <f t="shared" si="140"/>
        <v>3350</v>
      </c>
      <c r="AT120" s="117">
        <f t="shared" si="141"/>
        <v>2250</v>
      </c>
      <c r="AU120" s="118">
        <v>1500</v>
      </c>
      <c r="AV120" s="118">
        <f t="shared" si="145"/>
        <v>1500</v>
      </c>
      <c r="AW120" s="118">
        <f t="shared" si="134"/>
        <v>1200</v>
      </c>
      <c r="AX120" s="118">
        <f t="shared" si="142"/>
        <v>300</v>
      </c>
      <c r="AY120" s="118">
        <f t="shared" si="138"/>
        <v>0</v>
      </c>
      <c r="AZ120" s="118">
        <v>0</v>
      </c>
      <c r="BA120" s="118"/>
      <c r="BB120" s="118">
        <f t="shared" si="112"/>
        <v>300</v>
      </c>
      <c r="BC120" s="118"/>
      <c r="BD120" s="117">
        <f t="shared" si="105"/>
        <v>300</v>
      </c>
      <c r="BE120" s="118"/>
      <c r="BF120" s="118"/>
      <c r="BG120" s="117">
        <v>1080</v>
      </c>
      <c r="BH120" s="117">
        <f t="shared" si="152"/>
        <v>1080</v>
      </c>
      <c r="BI120" s="123">
        <v>4882</v>
      </c>
      <c r="BJ120" s="123">
        <v>1500</v>
      </c>
      <c r="BK120" s="117">
        <f t="shared" si="101"/>
        <v>1080</v>
      </c>
      <c r="BL120" s="117">
        <f t="shared" si="118"/>
        <v>1080</v>
      </c>
      <c r="BM120" s="117">
        <f t="shared" si="95"/>
        <v>0</v>
      </c>
      <c r="BN120" s="117">
        <f t="shared" si="119"/>
        <v>420</v>
      </c>
      <c r="BO120" s="118">
        <v>-420</v>
      </c>
      <c r="BP120" s="118">
        <f t="shared" si="120"/>
        <v>0</v>
      </c>
      <c r="BQ120" s="117"/>
      <c r="BR120" s="117"/>
      <c r="BS120" s="108" t="s">
        <v>132</v>
      </c>
      <c r="BT120" s="109"/>
    </row>
    <row r="121" spans="1:72" s="16" customFormat="1" ht="30" hidden="1" x14ac:dyDescent="0.2">
      <c r="A121" s="17"/>
      <c r="B121" s="183" t="s">
        <v>284</v>
      </c>
      <c r="C121" s="8"/>
      <c r="D121" s="8"/>
      <c r="E121" s="21"/>
      <c r="F121" s="129" t="s">
        <v>285</v>
      </c>
      <c r="G121" s="123">
        <v>4142</v>
      </c>
      <c r="H121" s="123">
        <v>3800</v>
      </c>
      <c r="I121" s="118"/>
      <c r="J121" s="118"/>
      <c r="K121" s="118"/>
      <c r="L121" s="117"/>
      <c r="M121" s="117"/>
      <c r="N121" s="117">
        <v>300</v>
      </c>
      <c r="O121" s="117">
        <v>300</v>
      </c>
      <c r="P121" s="119"/>
      <c r="Q121" s="119"/>
      <c r="R121" s="117"/>
      <c r="S121" s="117"/>
      <c r="T121" s="118"/>
      <c r="U121" s="117"/>
      <c r="V121" s="117">
        <v>1620</v>
      </c>
      <c r="W121" s="117">
        <v>1320</v>
      </c>
      <c r="X121" s="119">
        <v>2480</v>
      </c>
      <c r="Y121" s="119">
        <v>1500</v>
      </c>
      <c r="Z121" s="118"/>
      <c r="AA121" s="118"/>
      <c r="AB121" s="117"/>
      <c r="AC121" s="117"/>
      <c r="AD121" s="117"/>
      <c r="AE121" s="118"/>
      <c r="AF121" s="118">
        <f t="shared" si="150"/>
        <v>1620</v>
      </c>
      <c r="AG121" s="117">
        <v>1150</v>
      </c>
      <c r="AH121" s="117">
        <f t="shared" si="146"/>
        <v>1150</v>
      </c>
      <c r="AI121" s="117">
        <f t="shared" si="147"/>
        <v>1150</v>
      </c>
      <c r="AJ121" s="117"/>
      <c r="AK121" s="117"/>
      <c r="AL121" s="117">
        <f t="shared" si="148"/>
        <v>0</v>
      </c>
      <c r="AM121" s="117"/>
      <c r="AN121" s="117">
        <f t="shared" si="149"/>
        <v>2770</v>
      </c>
      <c r="AO121" s="117">
        <f t="shared" si="149"/>
        <v>2470</v>
      </c>
      <c r="AP121" s="119">
        <v>350</v>
      </c>
      <c r="AQ121" s="119"/>
      <c r="AR121" s="118">
        <f t="shared" si="151"/>
        <v>0</v>
      </c>
      <c r="AS121" s="117">
        <f t="shared" si="140"/>
        <v>3120</v>
      </c>
      <c r="AT121" s="117">
        <f t="shared" si="141"/>
        <v>2820</v>
      </c>
      <c r="AU121" s="118">
        <v>1500</v>
      </c>
      <c r="AV121" s="118">
        <f t="shared" si="145"/>
        <v>1500</v>
      </c>
      <c r="AW121" s="118">
        <f t="shared" si="134"/>
        <v>1500</v>
      </c>
      <c r="AX121" s="118">
        <f t="shared" si="142"/>
        <v>0</v>
      </c>
      <c r="AY121" s="118">
        <f t="shared" si="138"/>
        <v>0</v>
      </c>
      <c r="AZ121" s="119"/>
      <c r="BA121" s="119"/>
      <c r="BB121" s="118">
        <f t="shared" si="112"/>
        <v>0</v>
      </c>
      <c r="BC121" s="118"/>
      <c r="BD121" s="117">
        <f t="shared" si="105"/>
        <v>0</v>
      </c>
      <c r="BE121" s="118">
        <f>AU121-BI121</f>
        <v>0</v>
      </c>
      <c r="BF121" s="118">
        <f t="shared" ref="BF121:BF140" si="153">BE121</f>
        <v>0</v>
      </c>
      <c r="BG121" s="117">
        <v>1210</v>
      </c>
      <c r="BH121" s="117">
        <f t="shared" si="152"/>
        <v>1210</v>
      </c>
      <c r="BI121" s="117">
        <f t="shared" ref="BI121:BJ136" si="154">AU121</f>
        <v>1500</v>
      </c>
      <c r="BJ121" s="117">
        <f t="shared" si="154"/>
        <v>1500</v>
      </c>
      <c r="BK121" s="117">
        <f t="shared" si="101"/>
        <v>1210</v>
      </c>
      <c r="BL121" s="117">
        <f t="shared" si="118"/>
        <v>1210</v>
      </c>
      <c r="BM121" s="117">
        <f t="shared" si="95"/>
        <v>0</v>
      </c>
      <c r="BN121" s="117">
        <f t="shared" si="119"/>
        <v>290</v>
      </c>
      <c r="BO121" s="118">
        <v>-290</v>
      </c>
      <c r="BP121" s="118">
        <f t="shared" si="120"/>
        <v>0</v>
      </c>
      <c r="BQ121" s="117"/>
      <c r="BR121" s="117"/>
      <c r="BS121" s="108" t="s">
        <v>132</v>
      </c>
      <c r="BT121" s="109"/>
    </row>
    <row r="122" spans="1:72" s="16" customFormat="1" ht="30" hidden="1" x14ac:dyDescent="0.2">
      <c r="A122" s="17"/>
      <c r="B122" s="182" t="s">
        <v>286</v>
      </c>
      <c r="C122" s="8"/>
      <c r="D122" s="8"/>
      <c r="E122" s="21">
        <v>2015</v>
      </c>
      <c r="F122" s="17" t="s">
        <v>287</v>
      </c>
      <c r="G122" s="117">
        <v>8703</v>
      </c>
      <c r="H122" s="117">
        <v>8000</v>
      </c>
      <c r="I122" s="118"/>
      <c r="J122" s="118"/>
      <c r="K122" s="118"/>
      <c r="L122" s="117"/>
      <c r="M122" s="117">
        <f>L122</f>
        <v>0</v>
      </c>
      <c r="N122" s="117">
        <v>4000</v>
      </c>
      <c r="O122" s="117">
        <v>4000</v>
      </c>
      <c r="P122" s="119">
        <f>N122*1.1</f>
        <v>4400</v>
      </c>
      <c r="Q122" s="119">
        <f>P122</f>
        <v>4400</v>
      </c>
      <c r="R122" s="117">
        <v>3400</v>
      </c>
      <c r="S122" s="117">
        <v>3400</v>
      </c>
      <c r="T122" s="118"/>
      <c r="U122" s="117">
        <v>500</v>
      </c>
      <c r="V122" s="117">
        <f t="shared" ref="V122:W124" si="155">L122+N122</f>
        <v>4000</v>
      </c>
      <c r="W122" s="117">
        <f t="shared" si="155"/>
        <v>4000</v>
      </c>
      <c r="X122" s="118">
        <v>4703</v>
      </c>
      <c r="Y122" s="118">
        <f>X122</f>
        <v>4703</v>
      </c>
      <c r="Z122" s="118"/>
      <c r="AA122" s="118"/>
      <c r="AB122" s="117">
        <v>700</v>
      </c>
      <c r="AC122" s="117">
        <f>AB122</f>
        <v>700</v>
      </c>
      <c r="AD122" s="117"/>
      <c r="AE122" s="118"/>
      <c r="AF122" s="118">
        <f t="shared" si="150"/>
        <v>4700</v>
      </c>
      <c r="AG122" s="117">
        <v>1300</v>
      </c>
      <c r="AH122" s="117">
        <f t="shared" si="146"/>
        <v>2000</v>
      </c>
      <c r="AI122" s="117">
        <f t="shared" si="147"/>
        <v>2000</v>
      </c>
      <c r="AJ122" s="117"/>
      <c r="AK122" s="117"/>
      <c r="AL122" s="117">
        <f t="shared" si="148"/>
        <v>700</v>
      </c>
      <c r="AM122" s="117">
        <v>700</v>
      </c>
      <c r="AN122" s="117">
        <f t="shared" si="149"/>
        <v>6000</v>
      </c>
      <c r="AO122" s="117">
        <f t="shared" si="149"/>
        <v>6000</v>
      </c>
      <c r="AP122" s="118">
        <v>1900</v>
      </c>
      <c r="AQ122" s="118">
        <v>1475</v>
      </c>
      <c r="AR122" s="118">
        <f t="shared" si="151"/>
        <v>1475</v>
      </c>
      <c r="AS122" s="117">
        <f t="shared" si="140"/>
        <v>7900</v>
      </c>
      <c r="AT122" s="117">
        <f t="shared" si="141"/>
        <v>7900</v>
      </c>
      <c r="AU122" s="118">
        <v>4000</v>
      </c>
      <c r="AV122" s="118">
        <f t="shared" si="145"/>
        <v>4000</v>
      </c>
      <c r="AW122" s="118">
        <f t="shared" si="134"/>
        <v>3900</v>
      </c>
      <c r="AX122" s="118">
        <f t="shared" si="142"/>
        <v>100</v>
      </c>
      <c r="AY122" s="118">
        <f t="shared" si="138"/>
        <v>100</v>
      </c>
      <c r="AZ122" s="118">
        <f>AX122</f>
        <v>100</v>
      </c>
      <c r="BA122" s="118"/>
      <c r="BB122" s="118">
        <f t="shared" si="112"/>
        <v>0</v>
      </c>
      <c r="BC122" s="118"/>
      <c r="BD122" s="117">
        <f t="shared" si="105"/>
        <v>0</v>
      </c>
      <c r="BE122" s="118">
        <f>AU122-BI122</f>
        <v>0</v>
      </c>
      <c r="BF122" s="118">
        <f t="shared" si="153"/>
        <v>0</v>
      </c>
      <c r="BG122" s="117">
        <f t="shared" ref="BG122:BG128" si="156">AW122+AY122</f>
        <v>4000</v>
      </c>
      <c r="BH122" s="117">
        <f t="shared" si="152"/>
        <v>4000</v>
      </c>
      <c r="BI122" s="117">
        <f t="shared" si="154"/>
        <v>4000</v>
      </c>
      <c r="BJ122" s="117">
        <f t="shared" si="154"/>
        <v>4000</v>
      </c>
      <c r="BK122" s="117">
        <f t="shared" si="101"/>
        <v>4000</v>
      </c>
      <c r="BL122" s="117">
        <f t="shared" si="118"/>
        <v>4000</v>
      </c>
      <c r="BM122" s="117">
        <f t="shared" si="95"/>
        <v>100</v>
      </c>
      <c r="BN122" s="117">
        <f t="shared" si="119"/>
        <v>0</v>
      </c>
      <c r="BO122" s="118"/>
      <c r="BP122" s="118">
        <f t="shared" si="120"/>
        <v>0</v>
      </c>
      <c r="BQ122" s="117"/>
      <c r="BR122" s="117"/>
      <c r="BS122" s="108" t="s">
        <v>288</v>
      </c>
      <c r="BT122" s="109"/>
    </row>
    <row r="123" spans="1:72" s="16" customFormat="1" ht="135" hidden="1" x14ac:dyDescent="0.2">
      <c r="A123" s="17"/>
      <c r="B123" s="182" t="s">
        <v>289</v>
      </c>
      <c r="C123" s="8"/>
      <c r="D123" s="8"/>
      <c r="E123" s="21" t="s">
        <v>275</v>
      </c>
      <c r="F123" s="17" t="s">
        <v>290</v>
      </c>
      <c r="G123" s="117">
        <v>8176</v>
      </c>
      <c r="H123" s="117">
        <v>7520</v>
      </c>
      <c r="I123" s="118"/>
      <c r="J123" s="118"/>
      <c r="K123" s="118"/>
      <c r="L123" s="117"/>
      <c r="M123" s="117">
        <f>L123</f>
        <v>0</v>
      </c>
      <c r="N123" s="117">
        <v>3800</v>
      </c>
      <c r="O123" s="117">
        <v>3800</v>
      </c>
      <c r="P123" s="119">
        <f>N123*1.1</f>
        <v>4180</v>
      </c>
      <c r="Q123" s="119">
        <f>P123</f>
        <v>4180</v>
      </c>
      <c r="R123" s="117">
        <v>3200</v>
      </c>
      <c r="S123" s="117">
        <v>3200</v>
      </c>
      <c r="T123" s="118"/>
      <c r="U123" s="117">
        <v>500</v>
      </c>
      <c r="V123" s="117">
        <f t="shared" si="155"/>
        <v>3800</v>
      </c>
      <c r="W123" s="117">
        <f t="shared" si="155"/>
        <v>3800</v>
      </c>
      <c r="X123" s="118">
        <v>4376</v>
      </c>
      <c r="Y123" s="118">
        <f>X123</f>
        <v>4376</v>
      </c>
      <c r="Z123" s="118"/>
      <c r="AA123" s="118"/>
      <c r="AB123" s="117">
        <v>700</v>
      </c>
      <c r="AC123" s="117">
        <f>AB123</f>
        <v>700</v>
      </c>
      <c r="AD123" s="117"/>
      <c r="AE123" s="118"/>
      <c r="AF123" s="118">
        <f t="shared" si="150"/>
        <v>4500</v>
      </c>
      <c r="AG123" s="117">
        <v>1300</v>
      </c>
      <c r="AH123" s="117">
        <f t="shared" si="146"/>
        <v>2000</v>
      </c>
      <c r="AI123" s="117">
        <f t="shared" si="147"/>
        <v>2000</v>
      </c>
      <c r="AJ123" s="117"/>
      <c r="AK123" s="117"/>
      <c r="AL123" s="117">
        <f t="shared" si="148"/>
        <v>700</v>
      </c>
      <c r="AM123" s="117">
        <v>700</v>
      </c>
      <c r="AN123" s="117">
        <f t="shared" si="149"/>
        <v>5800</v>
      </c>
      <c r="AO123" s="117">
        <f t="shared" si="149"/>
        <v>5800</v>
      </c>
      <c r="AP123" s="118">
        <v>1700</v>
      </c>
      <c r="AQ123" s="118">
        <v>1082</v>
      </c>
      <c r="AR123" s="118">
        <f t="shared" si="151"/>
        <v>1082</v>
      </c>
      <c r="AS123" s="117">
        <f t="shared" si="140"/>
        <v>7500</v>
      </c>
      <c r="AT123" s="117">
        <f t="shared" si="141"/>
        <v>7500</v>
      </c>
      <c r="AU123" s="118">
        <v>3720</v>
      </c>
      <c r="AV123" s="118">
        <f t="shared" si="145"/>
        <v>3720</v>
      </c>
      <c r="AW123" s="118">
        <f t="shared" si="134"/>
        <v>3700</v>
      </c>
      <c r="AX123" s="118">
        <f t="shared" si="142"/>
        <v>20</v>
      </c>
      <c r="AY123" s="118">
        <f t="shared" si="138"/>
        <v>0</v>
      </c>
      <c r="AZ123" s="118"/>
      <c r="BA123" s="118"/>
      <c r="BB123" s="118">
        <f t="shared" si="112"/>
        <v>20</v>
      </c>
      <c r="BC123" s="118"/>
      <c r="BD123" s="117">
        <f t="shared" si="105"/>
        <v>20</v>
      </c>
      <c r="BE123" s="118">
        <f>AU123-BI123</f>
        <v>0</v>
      </c>
      <c r="BF123" s="118">
        <f t="shared" si="153"/>
        <v>0</v>
      </c>
      <c r="BG123" s="117">
        <f t="shared" si="156"/>
        <v>3700</v>
      </c>
      <c r="BH123" s="117">
        <f t="shared" si="152"/>
        <v>3700</v>
      </c>
      <c r="BI123" s="117">
        <f t="shared" si="154"/>
        <v>3720</v>
      </c>
      <c r="BJ123" s="117">
        <f t="shared" si="154"/>
        <v>3720</v>
      </c>
      <c r="BK123" s="117">
        <f t="shared" si="101"/>
        <v>3250</v>
      </c>
      <c r="BL123" s="117">
        <f t="shared" si="118"/>
        <v>3700</v>
      </c>
      <c r="BM123" s="117">
        <f t="shared" si="95"/>
        <v>0</v>
      </c>
      <c r="BN123" s="117">
        <f t="shared" si="119"/>
        <v>20</v>
      </c>
      <c r="BO123" s="118">
        <v>-470</v>
      </c>
      <c r="BP123" s="118">
        <f t="shared" si="120"/>
        <v>-450</v>
      </c>
      <c r="BQ123" s="117"/>
      <c r="BR123" s="117"/>
      <c r="BS123" s="108" t="s">
        <v>132</v>
      </c>
      <c r="BT123" s="109"/>
    </row>
    <row r="124" spans="1:72" s="16" customFormat="1" ht="135" hidden="1" x14ac:dyDescent="0.2">
      <c r="A124" s="17"/>
      <c r="B124" s="182" t="s">
        <v>291</v>
      </c>
      <c r="C124" s="8"/>
      <c r="D124" s="8"/>
      <c r="E124" s="21" t="s">
        <v>275</v>
      </c>
      <c r="F124" s="17" t="s">
        <v>292</v>
      </c>
      <c r="G124" s="117">
        <v>5920</v>
      </c>
      <c r="H124" s="117">
        <v>5450</v>
      </c>
      <c r="I124" s="118"/>
      <c r="J124" s="118"/>
      <c r="K124" s="118"/>
      <c r="L124" s="117"/>
      <c r="M124" s="117">
        <f>L124</f>
        <v>0</v>
      </c>
      <c r="N124" s="117">
        <v>1500</v>
      </c>
      <c r="O124" s="117">
        <v>1500</v>
      </c>
      <c r="P124" s="119">
        <f>N124*1.1</f>
        <v>1650.0000000000002</v>
      </c>
      <c r="Q124" s="119">
        <f>P124</f>
        <v>1650.0000000000002</v>
      </c>
      <c r="R124" s="117">
        <v>1000</v>
      </c>
      <c r="S124" s="117">
        <v>1000</v>
      </c>
      <c r="T124" s="118"/>
      <c r="U124" s="117">
        <v>0</v>
      </c>
      <c r="V124" s="117">
        <f t="shared" si="155"/>
        <v>1500</v>
      </c>
      <c r="W124" s="117">
        <f t="shared" si="155"/>
        <v>1500</v>
      </c>
      <c r="X124" s="118">
        <f>G124-N124</f>
        <v>4420</v>
      </c>
      <c r="Y124" s="118">
        <f>X124</f>
        <v>4420</v>
      </c>
      <c r="Z124" s="118"/>
      <c r="AA124" s="118"/>
      <c r="AB124" s="117">
        <v>800</v>
      </c>
      <c r="AC124" s="117">
        <f>AB124</f>
        <v>800</v>
      </c>
      <c r="AD124" s="117"/>
      <c r="AE124" s="118"/>
      <c r="AF124" s="118">
        <f t="shared" si="150"/>
        <v>2300</v>
      </c>
      <c r="AG124" s="117">
        <v>1300</v>
      </c>
      <c r="AH124" s="117">
        <f t="shared" si="146"/>
        <v>2100</v>
      </c>
      <c r="AI124" s="117">
        <f t="shared" si="147"/>
        <v>2100</v>
      </c>
      <c r="AJ124" s="117"/>
      <c r="AK124" s="117"/>
      <c r="AL124" s="117">
        <f t="shared" si="148"/>
        <v>800</v>
      </c>
      <c r="AM124" s="117">
        <v>800</v>
      </c>
      <c r="AN124" s="117">
        <f t="shared" si="149"/>
        <v>3600</v>
      </c>
      <c r="AO124" s="117">
        <f t="shared" si="149"/>
        <v>3600</v>
      </c>
      <c r="AP124" s="118">
        <v>1800</v>
      </c>
      <c r="AQ124" s="118">
        <v>988</v>
      </c>
      <c r="AR124" s="118">
        <f t="shared" si="151"/>
        <v>988</v>
      </c>
      <c r="AS124" s="117">
        <f t="shared" si="140"/>
        <v>5400</v>
      </c>
      <c r="AT124" s="117">
        <f t="shared" si="141"/>
        <v>5400</v>
      </c>
      <c r="AU124" s="118">
        <v>3900</v>
      </c>
      <c r="AV124" s="118">
        <f t="shared" si="145"/>
        <v>3900</v>
      </c>
      <c r="AW124" s="118">
        <f t="shared" si="134"/>
        <v>3900</v>
      </c>
      <c r="AX124" s="118">
        <f t="shared" si="142"/>
        <v>0</v>
      </c>
      <c r="AY124" s="118">
        <f t="shared" si="138"/>
        <v>0</v>
      </c>
      <c r="AZ124" s="118"/>
      <c r="BA124" s="118"/>
      <c r="BB124" s="118">
        <f t="shared" si="112"/>
        <v>0</v>
      </c>
      <c r="BC124" s="118"/>
      <c r="BD124" s="117">
        <f t="shared" si="105"/>
        <v>0</v>
      </c>
      <c r="BE124" s="118">
        <f>AU124-BI124</f>
        <v>0</v>
      </c>
      <c r="BF124" s="118">
        <f t="shared" si="153"/>
        <v>0</v>
      </c>
      <c r="BG124" s="117">
        <f t="shared" si="156"/>
        <v>3900</v>
      </c>
      <c r="BH124" s="117">
        <f t="shared" si="152"/>
        <v>3900</v>
      </c>
      <c r="BI124" s="117">
        <f t="shared" si="154"/>
        <v>3900</v>
      </c>
      <c r="BJ124" s="117">
        <f t="shared" si="154"/>
        <v>3900</v>
      </c>
      <c r="BK124" s="117">
        <f t="shared" si="101"/>
        <v>3900</v>
      </c>
      <c r="BL124" s="117">
        <f t="shared" si="118"/>
        <v>3900</v>
      </c>
      <c r="BM124" s="117">
        <f t="shared" si="95"/>
        <v>0</v>
      </c>
      <c r="BN124" s="117">
        <f t="shared" si="119"/>
        <v>0</v>
      </c>
      <c r="BO124" s="118"/>
      <c r="BP124" s="118">
        <f t="shared" si="120"/>
        <v>0</v>
      </c>
      <c r="BQ124" s="117"/>
      <c r="BR124" s="117"/>
      <c r="BS124" s="108" t="s">
        <v>132</v>
      </c>
      <c r="BT124" s="109"/>
    </row>
    <row r="125" spans="1:72" s="20" customFormat="1" ht="45" hidden="1" x14ac:dyDescent="0.2">
      <c r="A125" s="17"/>
      <c r="B125" s="188" t="s">
        <v>293</v>
      </c>
      <c r="C125" s="8"/>
      <c r="D125" s="8"/>
      <c r="E125" s="17">
        <v>2016</v>
      </c>
      <c r="F125" s="214" t="s">
        <v>294</v>
      </c>
      <c r="G125" s="122">
        <v>4870</v>
      </c>
      <c r="H125" s="121">
        <v>3400</v>
      </c>
      <c r="I125" s="118"/>
      <c r="J125" s="118"/>
      <c r="K125" s="118"/>
      <c r="L125" s="117"/>
      <c r="M125" s="117"/>
      <c r="N125" s="117"/>
      <c r="O125" s="117"/>
      <c r="P125" s="118"/>
      <c r="Q125" s="118"/>
      <c r="R125" s="117"/>
      <c r="S125" s="117"/>
      <c r="T125" s="118"/>
      <c r="U125" s="117"/>
      <c r="V125" s="117"/>
      <c r="W125" s="117"/>
      <c r="X125" s="117">
        <f>G125</f>
        <v>4870</v>
      </c>
      <c r="Y125" s="121">
        <f>H125</f>
        <v>3400</v>
      </c>
      <c r="Z125" s="118"/>
      <c r="AA125" s="118"/>
      <c r="AB125" s="117">
        <v>600</v>
      </c>
      <c r="AC125" s="117">
        <f>AB125</f>
        <v>600</v>
      </c>
      <c r="AD125" s="117"/>
      <c r="AE125" s="118"/>
      <c r="AF125" s="118">
        <f t="shared" si="150"/>
        <v>600</v>
      </c>
      <c r="AG125" s="117">
        <v>500</v>
      </c>
      <c r="AH125" s="117">
        <f t="shared" si="146"/>
        <v>1100</v>
      </c>
      <c r="AI125" s="117">
        <f t="shared" si="147"/>
        <v>1100</v>
      </c>
      <c r="AJ125" s="117"/>
      <c r="AK125" s="117"/>
      <c r="AL125" s="117">
        <f t="shared" si="148"/>
        <v>0</v>
      </c>
      <c r="AM125" s="117"/>
      <c r="AN125" s="117">
        <f t="shared" si="149"/>
        <v>1100</v>
      </c>
      <c r="AO125" s="117">
        <f t="shared" si="149"/>
        <v>1100</v>
      </c>
      <c r="AP125" s="121">
        <v>2000</v>
      </c>
      <c r="AQ125" s="121">
        <v>2000</v>
      </c>
      <c r="AR125" s="118">
        <f t="shared" si="151"/>
        <v>2000</v>
      </c>
      <c r="AS125" s="117">
        <f t="shared" si="140"/>
        <v>3100</v>
      </c>
      <c r="AT125" s="117">
        <f t="shared" si="141"/>
        <v>3100</v>
      </c>
      <c r="AU125" s="118">
        <v>3400</v>
      </c>
      <c r="AV125" s="118">
        <f t="shared" si="145"/>
        <v>3400</v>
      </c>
      <c r="AW125" s="118">
        <f t="shared" si="134"/>
        <v>3100</v>
      </c>
      <c r="AX125" s="118">
        <f t="shared" si="142"/>
        <v>300</v>
      </c>
      <c r="AY125" s="118">
        <f t="shared" si="138"/>
        <v>300</v>
      </c>
      <c r="AZ125" s="121">
        <v>300</v>
      </c>
      <c r="BA125" s="118">
        <f>(H125*90%)-AS125</f>
        <v>-40</v>
      </c>
      <c r="BB125" s="118">
        <f t="shared" si="112"/>
        <v>0</v>
      </c>
      <c r="BC125" s="118"/>
      <c r="BD125" s="117">
        <f t="shared" si="105"/>
        <v>0</v>
      </c>
      <c r="BE125" s="118">
        <f>AU125-BI125</f>
        <v>0</v>
      </c>
      <c r="BF125" s="118">
        <f t="shared" si="153"/>
        <v>0</v>
      </c>
      <c r="BG125" s="117">
        <f t="shared" si="156"/>
        <v>3400</v>
      </c>
      <c r="BH125" s="117">
        <f t="shared" si="152"/>
        <v>3400</v>
      </c>
      <c r="BI125" s="117">
        <f t="shared" si="154"/>
        <v>3400</v>
      </c>
      <c r="BJ125" s="117">
        <f t="shared" si="154"/>
        <v>3400</v>
      </c>
      <c r="BK125" s="117">
        <f t="shared" si="101"/>
        <v>3400</v>
      </c>
      <c r="BL125" s="117">
        <f t="shared" si="118"/>
        <v>3400</v>
      </c>
      <c r="BM125" s="117">
        <f t="shared" si="95"/>
        <v>300</v>
      </c>
      <c r="BN125" s="117">
        <f t="shared" si="119"/>
        <v>0</v>
      </c>
      <c r="BO125" s="118"/>
      <c r="BP125" s="118">
        <f t="shared" si="120"/>
        <v>0</v>
      </c>
      <c r="BQ125" s="117"/>
      <c r="BR125" s="117">
        <f>BN125</f>
        <v>0</v>
      </c>
      <c r="BS125" s="108" t="s">
        <v>137</v>
      </c>
      <c r="BT125" s="109"/>
    </row>
    <row r="126" spans="1:72" s="20" customFormat="1" ht="30" hidden="1" x14ac:dyDescent="0.2">
      <c r="A126" s="17"/>
      <c r="B126" s="182" t="s">
        <v>295</v>
      </c>
      <c r="C126" s="8"/>
      <c r="D126" s="8"/>
      <c r="E126" s="17">
        <v>2016</v>
      </c>
      <c r="F126" s="17" t="s">
        <v>296</v>
      </c>
      <c r="G126" s="117">
        <v>7773</v>
      </c>
      <c r="H126" s="117">
        <v>7000</v>
      </c>
      <c r="I126" s="118"/>
      <c r="J126" s="118"/>
      <c r="K126" s="118"/>
      <c r="L126" s="117"/>
      <c r="M126" s="117"/>
      <c r="N126" s="117"/>
      <c r="O126" s="117"/>
      <c r="P126" s="118"/>
      <c r="Q126" s="118"/>
      <c r="R126" s="117"/>
      <c r="S126" s="117"/>
      <c r="T126" s="118"/>
      <c r="U126" s="117"/>
      <c r="V126" s="117"/>
      <c r="W126" s="117"/>
      <c r="X126" s="117">
        <f>G126</f>
        <v>7773</v>
      </c>
      <c r="Y126" s="121">
        <f>H126</f>
        <v>7000</v>
      </c>
      <c r="Z126" s="118"/>
      <c r="AA126" s="118"/>
      <c r="AB126" s="117">
        <v>1250</v>
      </c>
      <c r="AC126" s="117">
        <f>AB126</f>
        <v>1250</v>
      </c>
      <c r="AD126" s="117"/>
      <c r="AE126" s="118"/>
      <c r="AF126" s="118">
        <f t="shared" si="150"/>
        <v>1250</v>
      </c>
      <c r="AG126" s="117"/>
      <c r="AH126" s="117">
        <f t="shared" si="146"/>
        <v>1250</v>
      </c>
      <c r="AI126" s="117">
        <f t="shared" si="147"/>
        <v>1250</v>
      </c>
      <c r="AJ126" s="117"/>
      <c r="AK126" s="117"/>
      <c r="AL126" s="117">
        <f t="shared" si="148"/>
        <v>1220</v>
      </c>
      <c r="AM126" s="117">
        <v>1220</v>
      </c>
      <c r="AN126" s="117">
        <f t="shared" si="149"/>
        <v>1250</v>
      </c>
      <c r="AO126" s="117">
        <f t="shared" si="149"/>
        <v>1250</v>
      </c>
      <c r="AP126" s="121">
        <v>3000</v>
      </c>
      <c r="AQ126" s="121">
        <v>3000</v>
      </c>
      <c r="AR126" s="118">
        <f t="shared" si="151"/>
        <v>3000</v>
      </c>
      <c r="AS126" s="117">
        <f t="shared" si="140"/>
        <v>4250</v>
      </c>
      <c r="AT126" s="117">
        <f t="shared" si="141"/>
        <v>4250</v>
      </c>
      <c r="AU126" s="118">
        <v>7000</v>
      </c>
      <c r="AV126" s="118">
        <f t="shared" si="145"/>
        <v>7000</v>
      </c>
      <c r="AW126" s="118">
        <f t="shared" si="134"/>
        <v>4250</v>
      </c>
      <c r="AX126" s="118">
        <f t="shared" si="142"/>
        <v>2750</v>
      </c>
      <c r="AY126" s="118">
        <f t="shared" si="138"/>
        <v>2100</v>
      </c>
      <c r="AZ126" s="121">
        <v>2100</v>
      </c>
      <c r="BA126" s="118">
        <f>(H126*90%)-AS126</f>
        <v>2050</v>
      </c>
      <c r="BB126" s="118">
        <f t="shared" si="112"/>
        <v>650</v>
      </c>
      <c r="BC126" s="118"/>
      <c r="BD126" s="117">
        <f t="shared" si="105"/>
        <v>650</v>
      </c>
      <c r="BE126" s="118">
        <v>1955</v>
      </c>
      <c r="BF126" s="118">
        <f t="shared" si="153"/>
        <v>1955</v>
      </c>
      <c r="BG126" s="117">
        <f t="shared" si="156"/>
        <v>6350</v>
      </c>
      <c r="BH126" s="117">
        <f t="shared" si="152"/>
        <v>6350</v>
      </c>
      <c r="BI126" s="117">
        <f t="shared" si="154"/>
        <v>7000</v>
      </c>
      <c r="BJ126" s="117">
        <f t="shared" si="154"/>
        <v>7000</v>
      </c>
      <c r="BK126" s="117">
        <f t="shared" si="101"/>
        <v>6205</v>
      </c>
      <c r="BL126" s="117">
        <f t="shared" si="118"/>
        <v>6350</v>
      </c>
      <c r="BM126" s="117">
        <f t="shared" si="95"/>
        <v>2100</v>
      </c>
      <c r="BN126" s="117">
        <f t="shared" si="119"/>
        <v>650</v>
      </c>
      <c r="BO126" s="118">
        <v>-795</v>
      </c>
      <c r="BP126" s="118">
        <f t="shared" si="120"/>
        <v>-145</v>
      </c>
      <c r="BQ126" s="117"/>
      <c r="BR126" s="117"/>
      <c r="BS126" s="23" t="s">
        <v>149</v>
      </c>
      <c r="BT126" s="165"/>
    </row>
    <row r="127" spans="1:72" s="20" customFormat="1" ht="30" hidden="1" x14ac:dyDescent="0.2">
      <c r="A127" s="17"/>
      <c r="B127" s="182" t="s">
        <v>297</v>
      </c>
      <c r="C127" s="8"/>
      <c r="D127" s="8"/>
      <c r="E127" s="17"/>
      <c r="F127" s="129" t="s">
        <v>298</v>
      </c>
      <c r="G127" s="117">
        <v>11407</v>
      </c>
      <c r="H127" s="117">
        <f>G127-2200</f>
        <v>9207</v>
      </c>
      <c r="I127" s="118"/>
      <c r="J127" s="118"/>
      <c r="K127" s="118"/>
      <c r="L127" s="117"/>
      <c r="M127" s="117"/>
      <c r="N127" s="117">
        <v>478</v>
      </c>
      <c r="O127" s="117">
        <v>478</v>
      </c>
      <c r="P127" s="118"/>
      <c r="Q127" s="118"/>
      <c r="R127" s="117"/>
      <c r="S127" s="117"/>
      <c r="T127" s="118"/>
      <c r="U127" s="117"/>
      <c r="V127" s="117">
        <v>9641</v>
      </c>
      <c r="W127" s="117">
        <v>8641</v>
      </c>
      <c r="X127" s="118">
        <v>4</v>
      </c>
      <c r="Y127" s="118">
        <v>4</v>
      </c>
      <c r="Z127" s="118"/>
      <c r="AA127" s="118"/>
      <c r="AB127" s="117"/>
      <c r="AC127" s="117"/>
      <c r="AD127" s="117"/>
      <c r="AE127" s="118"/>
      <c r="AF127" s="118">
        <f t="shared" si="150"/>
        <v>9641</v>
      </c>
      <c r="AG127" s="117">
        <v>4</v>
      </c>
      <c r="AH127" s="117">
        <f t="shared" si="146"/>
        <v>4</v>
      </c>
      <c r="AI127" s="117">
        <f t="shared" si="147"/>
        <v>4</v>
      </c>
      <c r="AJ127" s="117"/>
      <c r="AK127" s="117"/>
      <c r="AL127" s="117">
        <f t="shared" si="148"/>
        <v>0</v>
      </c>
      <c r="AM127" s="117"/>
      <c r="AN127" s="117">
        <f t="shared" si="149"/>
        <v>9645</v>
      </c>
      <c r="AO127" s="117">
        <f t="shared" si="149"/>
        <v>8645</v>
      </c>
      <c r="AP127" s="118"/>
      <c r="AQ127" s="118"/>
      <c r="AR127" s="118">
        <f t="shared" si="151"/>
        <v>0</v>
      </c>
      <c r="AS127" s="117">
        <f t="shared" si="140"/>
        <v>9645</v>
      </c>
      <c r="AT127" s="117">
        <f t="shared" si="141"/>
        <v>8645</v>
      </c>
      <c r="AU127" s="118">
        <f>X127</f>
        <v>4</v>
      </c>
      <c r="AV127" s="118">
        <f t="shared" si="145"/>
        <v>4</v>
      </c>
      <c r="AW127" s="118">
        <f t="shared" si="134"/>
        <v>4</v>
      </c>
      <c r="AX127" s="118">
        <f t="shared" si="142"/>
        <v>0</v>
      </c>
      <c r="AY127" s="118">
        <f t="shared" si="138"/>
        <v>0</v>
      </c>
      <c r="AZ127" s="118"/>
      <c r="BA127" s="118"/>
      <c r="BB127" s="118">
        <f t="shared" si="112"/>
        <v>0</v>
      </c>
      <c r="BC127" s="118"/>
      <c r="BD127" s="117">
        <f t="shared" si="105"/>
        <v>0</v>
      </c>
      <c r="BE127" s="118">
        <f>AU127-BI127</f>
        <v>0</v>
      </c>
      <c r="BF127" s="118">
        <f t="shared" si="153"/>
        <v>0</v>
      </c>
      <c r="BG127" s="117">
        <f t="shared" si="156"/>
        <v>4</v>
      </c>
      <c r="BH127" s="117">
        <f t="shared" si="152"/>
        <v>4</v>
      </c>
      <c r="BI127" s="117">
        <f t="shared" si="154"/>
        <v>4</v>
      </c>
      <c r="BJ127" s="117">
        <f t="shared" si="154"/>
        <v>4</v>
      </c>
      <c r="BK127" s="117">
        <f t="shared" si="101"/>
        <v>4</v>
      </c>
      <c r="BL127" s="117">
        <f t="shared" si="118"/>
        <v>4</v>
      </c>
      <c r="BM127" s="117">
        <f t="shared" si="95"/>
        <v>0</v>
      </c>
      <c r="BN127" s="117">
        <f t="shared" si="119"/>
        <v>0</v>
      </c>
      <c r="BO127" s="118"/>
      <c r="BP127" s="118">
        <f t="shared" si="120"/>
        <v>0</v>
      </c>
      <c r="BQ127" s="117"/>
      <c r="BR127" s="117"/>
      <c r="BS127" s="108" t="s">
        <v>299</v>
      </c>
      <c r="BT127" s="109"/>
    </row>
    <row r="128" spans="1:72" s="16" customFormat="1" ht="30" hidden="1" x14ac:dyDescent="0.2">
      <c r="A128" s="17"/>
      <c r="B128" s="182" t="s">
        <v>300</v>
      </c>
      <c r="C128" s="8"/>
      <c r="D128" s="8"/>
      <c r="E128" s="21">
        <v>2015</v>
      </c>
      <c r="F128" s="129" t="s">
        <v>301</v>
      </c>
      <c r="G128" s="119">
        <v>8525</v>
      </c>
      <c r="H128" s="119">
        <v>7725</v>
      </c>
      <c r="I128" s="119"/>
      <c r="J128" s="119"/>
      <c r="K128" s="119"/>
      <c r="L128" s="119"/>
      <c r="M128" s="117">
        <f>L128</f>
        <v>0</v>
      </c>
      <c r="N128" s="119">
        <v>1600</v>
      </c>
      <c r="O128" s="119">
        <v>1600</v>
      </c>
      <c r="P128" s="119">
        <v>4500</v>
      </c>
      <c r="Q128" s="119">
        <v>4500</v>
      </c>
      <c r="R128" s="119">
        <v>1000</v>
      </c>
      <c r="S128" s="119">
        <v>1000</v>
      </c>
      <c r="T128" s="119">
        <v>4500</v>
      </c>
      <c r="U128" s="119">
        <v>4500</v>
      </c>
      <c r="V128" s="117">
        <f t="shared" ref="V128:W130" si="157">L128+N128</f>
        <v>1600</v>
      </c>
      <c r="W128" s="117">
        <f t="shared" si="157"/>
        <v>1600</v>
      </c>
      <c r="X128" s="119">
        <f>G128-V128</f>
        <v>6925</v>
      </c>
      <c r="Y128" s="119">
        <f>X128</f>
        <v>6925</v>
      </c>
      <c r="Z128" s="119"/>
      <c r="AA128" s="119"/>
      <c r="AB128" s="119">
        <v>1000</v>
      </c>
      <c r="AC128" s="117">
        <f t="shared" ref="AC128:AC134" si="158">AB128</f>
        <v>1000</v>
      </c>
      <c r="AD128" s="119"/>
      <c r="AE128" s="119"/>
      <c r="AF128" s="118">
        <f t="shared" si="150"/>
        <v>2600</v>
      </c>
      <c r="AG128" s="119">
        <v>1000</v>
      </c>
      <c r="AH128" s="117">
        <f t="shared" si="146"/>
        <v>2000</v>
      </c>
      <c r="AI128" s="117">
        <f t="shared" si="147"/>
        <v>2000</v>
      </c>
      <c r="AJ128" s="117"/>
      <c r="AK128" s="117"/>
      <c r="AL128" s="117">
        <f t="shared" si="148"/>
        <v>975</v>
      </c>
      <c r="AM128" s="117">
        <v>975</v>
      </c>
      <c r="AN128" s="117">
        <f t="shared" si="149"/>
        <v>3600</v>
      </c>
      <c r="AO128" s="117">
        <f t="shared" si="149"/>
        <v>3600</v>
      </c>
      <c r="AP128" s="119">
        <v>2000</v>
      </c>
      <c r="AQ128" s="119">
        <v>2000</v>
      </c>
      <c r="AR128" s="118">
        <f t="shared" si="151"/>
        <v>2000</v>
      </c>
      <c r="AS128" s="117">
        <f t="shared" si="140"/>
        <v>5600</v>
      </c>
      <c r="AT128" s="117">
        <f t="shared" si="141"/>
        <v>5600</v>
      </c>
      <c r="AU128" s="118">
        <v>6125</v>
      </c>
      <c r="AV128" s="118">
        <f t="shared" si="145"/>
        <v>6125</v>
      </c>
      <c r="AW128" s="118">
        <f t="shared" si="134"/>
        <v>4000</v>
      </c>
      <c r="AX128" s="118">
        <f t="shared" si="142"/>
        <v>2125</v>
      </c>
      <c r="AY128" s="118">
        <v>1866</v>
      </c>
      <c r="AZ128" s="121">
        <v>1400</v>
      </c>
      <c r="BA128" s="118">
        <f>(H128*90%)-AS128</f>
        <v>1352.5</v>
      </c>
      <c r="BB128" s="118">
        <f t="shared" si="112"/>
        <v>259</v>
      </c>
      <c r="BC128" s="118"/>
      <c r="BD128" s="117">
        <f t="shared" si="105"/>
        <v>259</v>
      </c>
      <c r="BE128" s="118">
        <v>1756</v>
      </c>
      <c r="BF128" s="118">
        <f t="shared" si="153"/>
        <v>1756</v>
      </c>
      <c r="BG128" s="117">
        <f t="shared" si="156"/>
        <v>5866</v>
      </c>
      <c r="BH128" s="117">
        <f t="shared" si="152"/>
        <v>5866</v>
      </c>
      <c r="BI128" s="117">
        <f t="shared" si="154"/>
        <v>6125</v>
      </c>
      <c r="BJ128" s="117">
        <f t="shared" si="154"/>
        <v>6125</v>
      </c>
      <c r="BK128" s="117">
        <f t="shared" si="101"/>
        <v>5866</v>
      </c>
      <c r="BL128" s="117">
        <f t="shared" si="118"/>
        <v>5866</v>
      </c>
      <c r="BM128" s="117">
        <f t="shared" si="95"/>
        <v>1866</v>
      </c>
      <c r="BN128" s="117">
        <f t="shared" si="119"/>
        <v>259</v>
      </c>
      <c r="BO128" s="118">
        <v>-259</v>
      </c>
      <c r="BP128" s="118">
        <f t="shared" si="120"/>
        <v>0</v>
      </c>
      <c r="BQ128" s="117"/>
      <c r="BR128" s="117"/>
      <c r="BS128" s="108" t="s">
        <v>149</v>
      </c>
      <c r="BT128" s="161"/>
    </row>
    <row r="129" spans="1:72" s="16" customFormat="1" ht="30" hidden="1" x14ac:dyDescent="0.2">
      <c r="A129" s="17"/>
      <c r="B129" s="182" t="s">
        <v>302</v>
      </c>
      <c r="C129" s="8"/>
      <c r="D129" s="8"/>
      <c r="E129" s="21">
        <v>2015</v>
      </c>
      <c r="F129" s="21" t="s">
        <v>303</v>
      </c>
      <c r="G129" s="118">
        <v>6286</v>
      </c>
      <c r="H129" s="118">
        <v>6286</v>
      </c>
      <c r="I129" s="118">
        <v>0</v>
      </c>
      <c r="J129" s="118">
        <v>0</v>
      </c>
      <c r="K129" s="118">
        <v>0</v>
      </c>
      <c r="L129" s="118"/>
      <c r="M129" s="117">
        <f>L129</f>
        <v>0</v>
      </c>
      <c r="N129" s="118">
        <v>2650</v>
      </c>
      <c r="O129" s="118">
        <v>2650</v>
      </c>
      <c r="P129" s="118">
        <v>5300</v>
      </c>
      <c r="Q129" s="118">
        <v>5300</v>
      </c>
      <c r="R129" s="118">
        <v>2000</v>
      </c>
      <c r="S129" s="118">
        <v>2000</v>
      </c>
      <c r="T129" s="118">
        <v>5300</v>
      </c>
      <c r="U129" s="118">
        <v>5300</v>
      </c>
      <c r="V129" s="117">
        <f t="shared" si="157"/>
        <v>2650</v>
      </c>
      <c r="W129" s="117">
        <f t="shared" si="157"/>
        <v>2650</v>
      </c>
      <c r="X129" s="118">
        <v>4169</v>
      </c>
      <c r="Y129" s="118">
        <f>X129</f>
        <v>4169</v>
      </c>
      <c r="Z129" s="118"/>
      <c r="AA129" s="118"/>
      <c r="AB129" s="117">
        <v>900</v>
      </c>
      <c r="AC129" s="117">
        <f t="shared" si="158"/>
        <v>900</v>
      </c>
      <c r="AD129" s="117"/>
      <c r="AE129" s="118"/>
      <c r="AF129" s="118">
        <f t="shared" si="150"/>
        <v>3550</v>
      </c>
      <c r="AG129" s="118">
        <v>1000</v>
      </c>
      <c r="AH129" s="117">
        <f t="shared" si="146"/>
        <v>1900</v>
      </c>
      <c r="AI129" s="117">
        <f t="shared" si="147"/>
        <v>1900</v>
      </c>
      <c r="AJ129" s="117"/>
      <c r="AK129" s="117"/>
      <c r="AL129" s="117">
        <f t="shared" si="148"/>
        <v>900</v>
      </c>
      <c r="AM129" s="117">
        <v>900</v>
      </c>
      <c r="AN129" s="117">
        <f t="shared" si="149"/>
        <v>4550</v>
      </c>
      <c r="AO129" s="117">
        <f t="shared" si="149"/>
        <v>4550</v>
      </c>
      <c r="AP129" s="118">
        <v>1083</v>
      </c>
      <c r="AQ129" s="118">
        <v>1028</v>
      </c>
      <c r="AR129" s="118">
        <f t="shared" si="151"/>
        <v>1028</v>
      </c>
      <c r="AS129" s="117">
        <f t="shared" si="140"/>
        <v>5633</v>
      </c>
      <c r="AT129" s="117">
        <f t="shared" si="141"/>
        <v>5633</v>
      </c>
      <c r="AU129" s="118">
        <v>3130</v>
      </c>
      <c r="AV129" s="118">
        <f t="shared" si="145"/>
        <v>3130</v>
      </c>
      <c r="AW129" s="118">
        <f t="shared" si="134"/>
        <v>2983</v>
      </c>
      <c r="AX129" s="118">
        <f t="shared" si="142"/>
        <v>147</v>
      </c>
      <c r="AY129" s="118">
        <f>AZ129</f>
        <v>0</v>
      </c>
      <c r="AZ129" s="118"/>
      <c r="BA129" s="118"/>
      <c r="BB129" s="118">
        <f t="shared" si="112"/>
        <v>147</v>
      </c>
      <c r="BC129" s="118"/>
      <c r="BD129" s="117">
        <f t="shared" si="105"/>
        <v>147</v>
      </c>
      <c r="BE129" s="118">
        <f t="shared" ref="BE129:BE134" si="159">AU129-BI129</f>
        <v>0</v>
      </c>
      <c r="BF129" s="118">
        <f t="shared" si="153"/>
        <v>0</v>
      </c>
      <c r="BG129" s="117">
        <v>2928</v>
      </c>
      <c r="BH129" s="117">
        <f t="shared" si="152"/>
        <v>2928</v>
      </c>
      <c r="BI129" s="117">
        <f t="shared" si="154"/>
        <v>3130</v>
      </c>
      <c r="BJ129" s="117">
        <f t="shared" si="154"/>
        <v>3130</v>
      </c>
      <c r="BK129" s="117">
        <f t="shared" si="101"/>
        <v>2928</v>
      </c>
      <c r="BL129" s="117">
        <f t="shared" si="118"/>
        <v>2928</v>
      </c>
      <c r="BM129" s="117">
        <f t="shared" si="95"/>
        <v>0</v>
      </c>
      <c r="BN129" s="117">
        <f t="shared" si="119"/>
        <v>202</v>
      </c>
      <c r="BO129" s="118">
        <v>-202</v>
      </c>
      <c r="BP129" s="118">
        <f t="shared" si="120"/>
        <v>0</v>
      </c>
      <c r="BQ129" s="117"/>
      <c r="BR129" s="117"/>
      <c r="BS129" s="108" t="s">
        <v>304</v>
      </c>
      <c r="BT129" s="109"/>
    </row>
    <row r="130" spans="1:72" s="16" customFormat="1" ht="30" hidden="1" x14ac:dyDescent="0.2">
      <c r="A130" s="17"/>
      <c r="B130" s="182" t="s">
        <v>305</v>
      </c>
      <c r="C130" s="95"/>
      <c r="D130" s="95"/>
      <c r="E130" s="98">
        <v>2015</v>
      </c>
      <c r="F130" s="17" t="s">
        <v>306</v>
      </c>
      <c r="G130" s="117">
        <v>11339</v>
      </c>
      <c r="H130" s="117">
        <v>10659</v>
      </c>
      <c r="I130" s="118"/>
      <c r="J130" s="118"/>
      <c r="K130" s="118"/>
      <c r="L130" s="119">
        <v>2500</v>
      </c>
      <c r="M130" s="117">
        <f>L130</f>
        <v>2500</v>
      </c>
      <c r="N130" s="119">
        <v>4381</v>
      </c>
      <c r="O130" s="119">
        <v>4381</v>
      </c>
      <c r="P130" s="119">
        <v>3700</v>
      </c>
      <c r="Q130" s="119">
        <v>3700</v>
      </c>
      <c r="R130" s="119">
        <f>Q130</f>
        <v>3700</v>
      </c>
      <c r="S130" s="119">
        <f>R130</f>
        <v>3700</v>
      </c>
      <c r="T130" s="119">
        <f>11300</f>
        <v>11300</v>
      </c>
      <c r="U130" s="119">
        <f>T130</f>
        <v>11300</v>
      </c>
      <c r="V130" s="117">
        <f t="shared" si="157"/>
        <v>6881</v>
      </c>
      <c r="W130" s="117">
        <f t="shared" si="157"/>
        <v>6881</v>
      </c>
      <c r="X130" s="119">
        <v>3778</v>
      </c>
      <c r="Y130" s="119">
        <f>X130</f>
        <v>3778</v>
      </c>
      <c r="Z130" s="119"/>
      <c r="AA130" s="119"/>
      <c r="AB130" s="117">
        <v>700</v>
      </c>
      <c r="AC130" s="117">
        <f t="shared" si="158"/>
        <v>700</v>
      </c>
      <c r="AD130" s="117"/>
      <c r="AE130" s="118"/>
      <c r="AF130" s="118">
        <f t="shared" si="150"/>
        <v>7581</v>
      </c>
      <c r="AG130" s="119">
        <v>1500</v>
      </c>
      <c r="AH130" s="117">
        <f t="shared" si="146"/>
        <v>2200</v>
      </c>
      <c r="AI130" s="117">
        <f t="shared" si="147"/>
        <v>2200</v>
      </c>
      <c r="AJ130" s="117"/>
      <c r="AK130" s="117"/>
      <c r="AL130" s="117">
        <f t="shared" si="148"/>
        <v>650</v>
      </c>
      <c r="AM130" s="117">
        <v>650</v>
      </c>
      <c r="AN130" s="117">
        <f t="shared" si="149"/>
        <v>9081</v>
      </c>
      <c r="AO130" s="117">
        <f t="shared" si="149"/>
        <v>9081</v>
      </c>
      <c r="AP130" s="119">
        <v>1200</v>
      </c>
      <c r="AQ130" s="119">
        <v>872</v>
      </c>
      <c r="AR130" s="118">
        <f t="shared" si="151"/>
        <v>872</v>
      </c>
      <c r="AS130" s="117">
        <f t="shared" si="140"/>
        <v>10281</v>
      </c>
      <c r="AT130" s="117">
        <f t="shared" si="141"/>
        <v>10281</v>
      </c>
      <c r="AU130" s="118">
        <v>4029</v>
      </c>
      <c r="AV130" s="118">
        <f t="shared" si="145"/>
        <v>4029</v>
      </c>
      <c r="AW130" s="118">
        <f t="shared" si="134"/>
        <v>3400</v>
      </c>
      <c r="AX130" s="118">
        <f t="shared" si="142"/>
        <v>629</v>
      </c>
      <c r="AY130" s="118">
        <f>AZ130</f>
        <v>629</v>
      </c>
      <c r="AZ130" s="118">
        <f>AX130</f>
        <v>629</v>
      </c>
      <c r="BA130" s="118"/>
      <c r="BB130" s="118">
        <f t="shared" si="112"/>
        <v>0</v>
      </c>
      <c r="BC130" s="118"/>
      <c r="BD130" s="117">
        <f t="shared" si="105"/>
        <v>0</v>
      </c>
      <c r="BE130" s="118">
        <f t="shared" si="159"/>
        <v>0</v>
      </c>
      <c r="BF130" s="118">
        <f t="shared" si="153"/>
        <v>0</v>
      </c>
      <c r="BG130" s="117">
        <f>AW130+AY130</f>
        <v>4029</v>
      </c>
      <c r="BH130" s="117">
        <f t="shared" si="152"/>
        <v>4029</v>
      </c>
      <c r="BI130" s="117">
        <f t="shared" si="154"/>
        <v>4029</v>
      </c>
      <c r="BJ130" s="117">
        <f t="shared" si="154"/>
        <v>4029</v>
      </c>
      <c r="BK130" s="117">
        <f t="shared" si="101"/>
        <v>4029</v>
      </c>
      <c r="BL130" s="117">
        <f t="shared" si="118"/>
        <v>4029</v>
      </c>
      <c r="BM130" s="117">
        <f t="shared" si="95"/>
        <v>629</v>
      </c>
      <c r="BN130" s="117">
        <f t="shared" si="119"/>
        <v>0</v>
      </c>
      <c r="BO130" s="118"/>
      <c r="BP130" s="118">
        <f t="shared" si="120"/>
        <v>0</v>
      </c>
      <c r="BQ130" s="117"/>
      <c r="BR130" s="117">
        <f>BN130</f>
        <v>0</v>
      </c>
      <c r="BS130" s="108" t="s">
        <v>175</v>
      </c>
      <c r="BT130" s="109"/>
    </row>
    <row r="131" spans="1:72" s="16" customFormat="1" ht="135" hidden="1" x14ac:dyDescent="0.2">
      <c r="A131" s="17"/>
      <c r="B131" s="182" t="s">
        <v>307</v>
      </c>
      <c r="C131" s="95"/>
      <c r="D131" s="95"/>
      <c r="E131" s="21" t="s">
        <v>275</v>
      </c>
      <c r="F131" s="17" t="s">
        <v>308</v>
      </c>
      <c r="G131" s="117">
        <v>4926</v>
      </c>
      <c r="H131" s="117">
        <v>4500</v>
      </c>
      <c r="I131" s="118"/>
      <c r="J131" s="118"/>
      <c r="K131" s="118"/>
      <c r="L131" s="119"/>
      <c r="M131" s="117">
        <f>L131</f>
        <v>0</v>
      </c>
      <c r="N131" s="119">
        <v>1534</v>
      </c>
      <c r="O131" s="119">
        <f>N131</f>
        <v>1534</v>
      </c>
      <c r="P131" s="119">
        <v>4900</v>
      </c>
      <c r="Q131" s="119">
        <f>P131</f>
        <v>4900</v>
      </c>
      <c r="R131" s="119">
        <f>N131</f>
        <v>1534</v>
      </c>
      <c r="S131" s="119">
        <f>R131</f>
        <v>1534</v>
      </c>
      <c r="T131" s="119">
        <f>P131</f>
        <v>4900</v>
      </c>
      <c r="U131" s="119">
        <f>T131</f>
        <v>4900</v>
      </c>
      <c r="V131" s="117">
        <f>L131+N131</f>
        <v>1534</v>
      </c>
      <c r="W131" s="117">
        <f>M131+O131</f>
        <v>1534</v>
      </c>
      <c r="X131" s="119">
        <v>3096</v>
      </c>
      <c r="Y131" s="118">
        <v>3926</v>
      </c>
      <c r="Z131" s="119"/>
      <c r="AA131" s="119"/>
      <c r="AB131" s="117">
        <v>700</v>
      </c>
      <c r="AC131" s="117">
        <f t="shared" si="158"/>
        <v>700</v>
      </c>
      <c r="AD131" s="117"/>
      <c r="AE131" s="118"/>
      <c r="AF131" s="118">
        <f t="shared" si="150"/>
        <v>2234</v>
      </c>
      <c r="AG131" s="119">
        <v>1000</v>
      </c>
      <c r="AH131" s="117">
        <f t="shared" si="146"/>
        <v>1700</v>
      </c>
      <c r="AI131" s="117">
        <f t="shared" si="147"/>
        <v>1700</v>
      </c>
      <c r="AJ131" s="117"/>
      <c r="AK131" s="117"/>
      <c r="AL131" s="117">
        <f t="shared" si="148"/>
        <v>647</v>
      </c>
      <c r="AM131" s="117">
        <v>647</v>
      </c>
      <c r="AN131" s="117">
        <f t="shared" si="149"/>
        <v>3234</v>
      </c>
      <c r="AO131" s="117">
        <f t="shared" si="149"/>
        <v>3234</v>
      </c>
      <c r="AP131" s="119">
        <v>1400</v>
      </c>
      <c r="AQ131" s="119">
        <v>140</v>
      </c>
      <c r="AR131" s="118">
        <f t="shared" si="151"/>
        <v>140</v>
      </c>
      <c r="AS131" s="117">
        <f t="shared" si="140"/>
        <v>4634</v>
      </c>
      <c r="AT131" s="117">
        <f t="shared" si="141"/>
        <v>4634</v>
      </c>
      <c r="AU131" s="118">
        <v>3100</v>
      </c>
      <c r="AV131" s="118">
        <f t="shared" si="145"/>
        <v>3100</v>
      </c>
      <c r="AW131" s="118">
        <f t="shared" si="134"/>
        <v>3100</v>
      </c>
      <c r="AX131" s="118">
        <f t="shared" si="142"/>
        <v>0</v>
      </c>
      <c r="AY131" s="118">
        <f t="shared" ref="AY131:AY157" si="160">AZ131</f>
        <v>0</v>
      </c>
      <c r="AZ131" s="121"/>
      <c r="BA131" s="118">
        <f>(H131*90%)-AS131</f>
        <v>-584</v>
      </c>
      <c r="BB131" s="118">
        <f t="shared" si="112"/>
        <v>0</v>
      </c>
      <c r="BC131" s="118"/>
      <c r="BD131" s="117">
        <f t="shared" si="105"/>
        <v>0</v>
      </c>
      <c r="BE131" s="118">
        <f t="shared" si="159"/>
        <v>0</v>
      </c>
      <c r="BF131" s="118">
        <f t="shared" si="153"/>
        <v>0</v>
      </c>
      <c r="BG131" s="117">
        <f>AW131+AY131</f>
        <v>3100</v>
      </c>
      <c r="BH131" s="117">
        <f t="shared" si="152"/>
        <v>3100</v>
      </c>
      <c r="BI131" s="117">
        <f t="shared" si="154"/>
        <v>3100</v>
      </c>
      <c r="BJ131" s="117">
        <f t="shared" si="154"/>
        <v>3100</v>
      </c>
      <c r="BK131" s="117">
        <f t="shared" si="101"/>
        <v>3100</v>
      </c>
      <c r="BL131" s="117">
        <f t="shared" si="118"/>
        <v>3100</v>
      </c>
      <c r="BM131" s="117">
        <f t="shared" si="95"/>
        <v>0</v>
      </c>
      <c r="BN131" s="117">
        <f t="shared" si="119"/>
        <v>0</v>
      </c>
      <c r="BO131" s="118"/>
      <c r="BP131" s="118">
        <f t="shared" si="120"/>
        <v>0</v>
      </c>
      <c r="BQ131" s="117"/>
      <c r="BR131" s="117">
        <f>BN131</f>
        <v>0</v>
      </c>
      <c r="BS131" s="108" t="s">
        <v>175</v>
      </c>
      <c r="BT131" s="109"/>
    </row>
    <row r="132" spans="1:72" s="16" customFormat="1" ht="30" hidden="1" x14ac:dyDescent="0.2">
      <c r="A132" s="17"/>
      <c r="B132" s="182" t="s">
        <v>309</v>
      </c>
      <c r="C132" s="8"/>
      <c r="D132" s="8"/>
      <c r="E132" s="21">
        <v>2016</v>
      </c>
      <c r="F132" s="17" t="s">
        <v>310</v>
      </c>
      <c r="G132" s="117">
        <v>6100</v>
      </c>
      <c r="H132" s="117">
        <v>5635</v>
      </c>
      <c r="I132" s="118"/>
      <c r="J132" s="118"/>
      <c r="K132" s="118"/>
      <c r="L132" s="117"/>
      <c r="M132" s="117">
        <f>L132</f>
        <v>0</v>
      </c>
      <c r="N132" s="117">
        <v>2295</v>
      </c>
      <c r="O132" s="117">
        <v>2295</v>
      </c>
      <c r="P132" s="119">
        <f>N132*1.1</f>
        <v>2524.5</v>
      </c>
      <c r="Q132" s="119">
        <f>P132</f>
        <v>2524.5</v>
      </c>
      <c r="R132" s="117">
        <v>1000</v>
      </c>
      <c r="S132" s="117">
        <v>1000</v>
      </c>
      <c r="T132" s="118"/>
      <c r="U132" s="117">
        <v>4000</v>
      </c>
      <c r="V132" s="117">
        <f>L132+N132</f>
        <v>2295</v>
      </c>
      <c r="W132" s="117">
        <f>M132+O132</f>
        <v>2295</v>
      </c>
      <c r="X132" s="118">
        <v>3767</v>
      </c>
      <c r="Y132" s="118">
        <v>3500</v>
      </c>
      <c r="Z132" s="118"/>
      <c r="AA132" s="118"/>
      <c r="AB132" s="117">
        <v>1000</v>
      </c>
      <c r="AC132" s="117">
        <f t="shared" si="158"/>
        <v>1000</v>
      </c>
      <c r="AD132" s="117"/>
      <c r="AE132" s="118"/>
      <c r="AF132" s="118">
        <f t="shared" si="150"/>
        <v>3295</v>
      </c>
      <c r="AG132" s="117">
        <v>1500</v>
      </c>
      <c r="AH132" s="117">
        <f t="shared" si="146"/>
        <v>2500</v>
      </c>
      <c r="AI132" s="117">
        <f t="shared" si="147"/>
        <v>2500</v>
      </c>
      <c r="AJ132" s="117"/>
      <c r="AK132" s="117"/>
      <c r="AL132" s="117">
        <f t="shared" si="148"/>
        <v>1549</v>
      </c>
      <c r="AM132" s="117">
        <v>1549</v>
      </c>
      <c r="AN132" s="117">
        <f t="shared" si="149"/>
        <v>4795</v>
      </c>
      <c r="AO132" s="117">
        <f t="shared" si="149"/>
        <v>4795</v>
      </c>
      <c r="AP132" s="118"/>
      <c r="AQ132" s="118"/>
      <c r="AR132" s="118">
        <f t="shared" si="151"/>
        <v>0</v>
      </c>
      <c r="AS132" s="117">
        <f t="shared" si="140"/>
        <v>4795</v>
      </c>
      <c r="AT132" s="117">
        <f t="shared" si="141"/>
        <v>4795</v>
      </c>
      <c r="AU132" s="118">
        <f>G132</f>
        <v>6100</v>
      </c>
      <c r="AV132" s="118">
        <f>H132</f>
        <v>5635</v>
      </c>
      <c r="AW132" s="118">
        <v>4795</v>
      </c>
      <c r="AX132" s="118">
        <f>H132-AW132</f>
        <v>840</v>
      </c>
      <c r="AY132" s="118">
        <f t="shared" si="160"/>
        <v>0</v>
      </c>
      <c r="AZ132" s="121">
        <v>0</v>
      </c>
      <c r="BA132" s="118">
        <f>(H132*90%)-AS132</f>
        <v>276.5</v>
      </c>
      <c r="BB132" s="118">
        <f t="shared" si="112"/>
        <v>840</v>
      </c>
      <c r="BC132" s="118"/>
      <c r="BD132" s="117">
        <f t="shared" si="105"/>
        <v>840</v>
      </c>
      <c r="BE132" s="118">
        <f t="shared" si="159"/>
        <v>0</v>
      </c>
      <c r="BF132" s="118">
        <f t="shared" si="153"/>
        <v>0</v>
      </c>
      <c r="BG132" s="117">
        <f>AW132+AY132</f>
        <v>4795</v>
      </c>
      <c r="BH132" s="117">
        <f t="shared" si="152"/>
        <v>4795</v>
      </c>
      <c r="BI132" s="117">
        <f t="shared" si="154"/>
        <v>6100</v>
      </c>
      <c r="BJ132" s="117">
        <f t="shared" si="154"/>
        <v>5635</v>
      </c>
      <c r="BK132" s="117">
        <f t="shared" si="101"/>
        <v>5635</v>
      </c>
      <c r="BL132" s="117">
        <f t="shared" si="118"/>
        <v>4795</v>
      </c>
      <c r="BM132" s="117">
        <f t="shared" si="95"/>
        <v>0</v>
      </c>
      <c r="BN132" s="117">
        <f t="shared" si="119"/>
        <v>840</v>
      </c>
      <c r="BO132" s="118"/>
      <c r="BP132" s="118">
        <f t="shared" si="120"/>
        <v>840</v>
      </c>
      <c r="BQ132" s="117"/>
      <c r="BR132" s="117"/>
      <c r="BS132" s="108" t="s">
        <v>194</v>
      </c>
      <c r="BT132" s="109"/>
    </row>
    <row r="133" spans="1:72" s="20" customFormat="1" ht="30" hidden="1" x14ac:dyDescent="0.2">
      <c r="A133" s="17"/>
      <c r="B133" s="182" t="s">
        <v>311</v>
      </c>
      <c r="C133" s="8"/>
      <c r="D133" s="8"/>
      <c r="E133" s="17">
        <v>2016</v>
      </c>
      <c r="F133" s="17" t="s">
        <v>312</v>
      </c>
      <c r="G133" s="121">
        <v>5384</v>
      </c>
      <c r="H133" s="121">
        <v>4845</v>
      </c>
      <c r="I133" s="118"/>
      <c r="J133" s="118"/>
      <c r="K133" s="118"/>
      <c r="L133" s="117"/>
      <c r="M133" s="117"/>
      <c r="N133" s="117"/>
      <c r="O133" s="117"/>
      <c r="P133" s="118"/>
      <c r="Q133" s="118"/>
      <c r="R133" s="117"/>
      <c r="S133" s="117"/>
      <c r="T133" s="118"/>
      <c r="U133" s="117"/>
      <c r="V133" s="117"/>
      <c r="W133" s="117"/>
      <c r="X133" s="117">
        <f>G133</f>
        <v>5384</v>
      </c>
      <c r="Y133" s="121">
        <f>H133</f>
        <v>4845</v>
      </c>
      <c r="Z133" s="118"/>
      <c r="AA133" s="118"/>
      <c r="AB133" s="118">
        <v>700</v>
      </c>
      <c r="AC133" s="117">
        <f t="shared" si="158"/>
        <v>700</v>
      </c>
      <c r="AD133" s="117"/>
      <c r="AE133" s="118"/>
      <c r="AF133" s="118">
        <f t="shared" si="150"/>
        <v>700</v>
      </c>
      <c r="AG133" s="117"/>
      <c r="AH133" s="117">
        <f t="shared" si="146"/>
        <v>700</v>
      </c>
      <c r="AI133" s="117">
        <f t="shared" si="147"/>
        <v>700</v>
      </c>
      <c r="AJ133" s="117"/>
      <c r="AK133" s="117"/>
      <c r="AL133" s="117">
        <f t="shared" si="148"/>
        <v>673</v>
      </c>
      <c r="AM133" s="117">
        <v>673</v>
      </c>
      <c r="AN133" s="117">
        <f t="shared" si="149"/>
        <v>700</v>
      </c>
      <c r="AO133" s="117">
        <f t="shared" si="149"/>
        <v>700</v>
      </c>
      <c r="AP133" s="121">
        <v>2700</v>
      </c>
      <c r="AQ133" s="121">
        <v>2571</v>
      </c>
      <c r="AR133" s="118">
        <v>2641</v>
      </c>
      <c r="AS133" s="117">
        <f t="shared" si="140"/>
        <v>3400</v>
      </c>
      <c r="AT133" s="117">
        <f t="shared" si="141"/>
        <v>3400</v>
      </c>
      <c r="AU133" s="118">
        <v>4845</v>
      </c>
      <c r="AV133" s="118">
        <f>AU133</f>
        <v>4845</v>
      </c>
      <c r="AW133" s="118">
        <f t="shared" ref="AW133:AW143" si="161">AI133+AP133</f>
        <v>3400</v>
      </c>
      <c r="AX133" s="118">
        <f>AV133-AI133-AP133</f>
        <v>1445</v>
      </c>
      <c r="AY133" s="118">
        <f t="shared" si="160"/>
        <v>1300</v>
      </c>
      <c r="AZ133" s="121">
        <v>1300</v>
      </c>
      <c r="BA133" s="118">
        <f>(H133*90%)-AS133</f>
        <v>960.5</v>
      </c>
      <c r="BB133" s="118">
        <f t="shared" si="112"/>
        <v>145</v>
      </c>
      <c r="BC133" s="118"/>
      <c r="BD133" s="117">
        <f t="shared" si="105"/>
        <v>145</v>
      </c>
      <c r="BE133" s="118">
        <f t="shared" si="159"/>
        <v>0</v>
      </c>
      <c r="BF133" s="118">
        <f t="shared" si="153"/>
        <v>0</v>
      </c>
      <c r="BG133" s="117">
        <f>AW133+AY133</f>
        <v>4700</v>
      </c>
      <c r="BH133" s="117">
        <f t="shared" si="152"/>
        <v>4700</v>
      </c>
      <c r="BI133" s="117">
        <f t="shared" si="154"/>
        <v>4845</v>
      </c>
      <c r="BJ133" s="117">
        <f t="shared" si="154"/>
        <v>4845</v>
      </c>
      <c r="BK133" s="117">
        <f t="shared" si="101"/>
        <v>4439</v>
      </c>
      <c r="BL133" s="117">
        <f t="shared" si="118"/>
        <v>4700</v>
      </c>
      <c r="BM133" s="117">
        <f t="shared" si="95"/>
        <v>1300</v>
      </c>
      <c r="BN133" s="117">
        <f t="shared" si="119"/>
        <v>145</v>
      </c>
      <c r="BO133" s="118">
        <v>-406</v>
      </c>
      <c r="BP133" s="118">
        <f t="shared" si="120"/>
        <v>-261</v>
      </c>
      <c r="BQ133" s="117"/>
      <c r="BR133" s="117"/>
      <c r="BS133" s="108" t="s">
        <v>137</v>
      </c>
      <c r="BT133" s="109"/>
    </row>
    <row r="134" spans="1:72" s="20" customFormat="1" ht="30" hidden="1" x14ac:dyDescent="0.2">
      <c r="A134" s="17"/>
      <c r="B134" s="182" t="s">
        <v>313</v>
      </c>
      <c r="C134" s="8"/>
      <c r="D134" s="8"/>
      <c r="E134" s="17">
        <v>2016</v>
      </c>
      <c r="F134" s="17" t="s">
        <v>314</v>
      </c>
      <c r="G134" s="121">
        <v>6923</v>
      </c>
      <c r="H134" s="121">
        <v>6030</v>
      </c>
      <c r="I134" s="118"/>
      <c r="J134" s="118"/>
      <c r="K134" s="118"/>
      <c r="L134" s="117"/>
      <c r="M134" s="117"/>
      <c r="N134" s="117"/>
      <c r="O134" s="117"/>
      <c r="P134" s="118"/>
      <c r="Q134" s="118"/>
      <c r="R134" s="117"/>
      <c r="S134" s="117"/>
      <c r="T134" s="118"/>
      <c r="U134" s="117"/>
      <c r="V134" s="117"/>
      <c r="W134" s="117"/>
      <c r="X134" s="117">
        <f>G134</f>
        <v>6923</v>
      </c>
      <c r="Y134" s="121">
        <f>H134</f>
        <v>6030</v>
      </c>
      <c r="Z134" s="118"/>
      <c r="AA134" s="118"/>
      <c r="AB134" s="117">
        <v>1400</v>
      </c>
      <c r="AC134" s="117">
        <f t="shared" si="158"/>
        <v>1400</v>
      </c>
      <c r="AD134" s="117"/>
      <c r="AE134" s="118"/>
      <c r="AF134" s="118">
        <f t="shared" si="150"/>
        <v>1400</v>
      </c>
      <c r="AG134" s="117"/>
      <c r="AH134" s="117">
        <f t="shared" si="146"/>
        <v>1400</v>
      </c>
      <c r="AI134" s="117">
        <f t="shared" si="147"/>
        <v>1400</v>
      </c>
      <c r="AJ134" s="117"/>
      <c r="AK134" s="117"/>
      <c r="AL134" s="117">
        <f t="shared" si="148"/>
        <v>1231</v>
      </c>
      <c r="AM134" s="117">
        <v>1231</v>
      </c>
      <c r="AN134" s="117">
        <f t="shared" si="149"/>
        <v>1400</v>
      </c>
      <c r="AO134" s="117">
        <f t="shared" si="149"/>
        <v>1400</v>
      </c>
      <c r="AP134" s="121">
        <v>3100</v>
      </c>
      <c r="AQ134" s="121">
        <v>3100</v>
      </c>
      <c r="AR134" s="118">
        <f t="shared" ref="AR134:AR154" si="162">AQ134</f>
        <v>3100</v>
      </c>
      <c r="AS134" s="117">
        <f t="shared" si="140"/>
        <v>4500</v>
      </c>
      <c r="AT134" s="117">
        <f t="shared" si="141"/>
        <v>4500</v>
      </c>
      <c r="AU134" s="118">
        <v>6030</v>
      </c>
      <c r="AV134" s="118">
        <f>AU134</f>
        <v>6030</v>
      </c>
      <c r="AW134" s="118">
        <f t="shared" si="161"/>
        <v>4500</v>
      </c>
      <c r="AX134" s="118">
        <f>AV134-AI134-AP134</f>
        <v>1530</v>
      </c>
      <c r="AY134" s="118">
        <f t="shared" si="160"/>
        <v>1400</v>
      </c>
      <c r="AZ134" s="121">
        <v>1400</v>
      </c>
      <c r="BA134" s="118">
        <f>(H134*90%)-AS134</f>
        <v>927</v>
      </c>
      <c r="BB134" s="118">
        <f t="shared" si="112"/>
        <v>130</v>
      </c>
      <c r="BC134" s="118"/>
      <c r="BD134" s="117">
        <f t="shared" si="105"/>
        <v>130</v>
      </c>
      <c r="BE134" s="118">
        <f t="shared" si="159"/>
        <v>0</v>
      </c>
      <c r="BF134" s="118">
        <f t="shared" si="153"/>
        <v>0</v>
      </c>
      <c r="BG134" s="117">
        <f>AW134+AY134</f>
        <v>5900</v>
      </c>
      <c r="BH134" s="117">
        <f t="shared" si="152"/>
        <v>5900</v>
      </c>
      <c r="BI134" s="117">
        <f t="shared" si="154"/>
        <v>6030</v>
      </c>
      <c r="BJ134" s="117">
        <f t="shared" si="154"/>
        <v>6030</v>
      </c>
      <c r="BK134" s="117">
        <f t="shared" si="101"/>
        <v>5878</v>
      </c>
      <c r="BL134" s="117">
        <f t="shared" si="118"/>
        <v>5900</v>
      </c>
      <c r="BM134" s="117">
        <f t="shared" si="95"/>
        <v>1400</v>
      </c>
      <c r="BN134" s="117">
        <f t="shared" si="119"/>
        <v>130</v>
      </c>
      <c r="BO134" s="118">
        <v>-152</v>
      </c>
      <c r="BP134" s="118">
        <f t="shared" si="120"/>
        <v>-22</v>
      </c>
      <c r="BQ134" s="117"/>
      <c r="BR134" s="117"/>
      <c r="BS134" s="108" t="s">
        <v>140</v>
      </c>
      <c r="BT134" s="109"/>
    </row>
    <row r="135" spans="1:72" s="18" customFormat="1" ht="30" hidden="1" x14ac:dyDescent="0.2">
      <c r="A135" s="17"/>
      <c r="B135" s="182" t="s">
        <v>315</v>
      </c>
      <c r="C135" s="14"/>
      <c r="D135" s="14"/>
      <c r="E135" s="17">
        <v>2017</v>
      </c>
      <c r="F135" s="17" t="s">
        <v>316</v>
      </c>
      <c r="G135" s="117">
        <v>3533</v>
      </c>
      <c r="H135" s="117">
        <v>3533</v>
      </c>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118">
        <v>1000</v>
      </c>
      <c r="AQ135" s="118">
        <v>976</v>
      </c>
      <c r="AR135" s="118">
        <f t="shared" si="162"/>
        <v>976</v>
      </c>
      <c r="AS135" s="117">
        <f t="shared" si="140"/>
        <v>1000</v>
      </c>
      <c r="AT135" s="117">
        <f t="shared" si="141"/>
        <v>1000</v>
      </c>
      <c r="AU135" s="117">
        <f>G135</f>
        <v>3533</v>
      </c>
      <c r="AV135" s="118">
        <f>H135</f>
        <v>3533</v>
      </c>
      <c r="AW135" s="118">
        <f t="shared" si="161"/>
        <v>1000</v>
      </c>
      <c r="AX135" s="118">
        <f>AV135-AI135-AP135-25</f>
        <v>2508</v>
      </c>
      <c r="AY135" s="118">
        <f t="shared" si="160"/>
        <v>2200</v>
      </c>
      <c r="AZ135" s="118">
        <v>2200</v>
      </c>
      <c r="BA135" s="118">
        <f>(H135*70%)-AS135</f>
        <v>1473.1</v>
      </c>
      <c r="BB135" s="118">
        <f t="shared" si="112"/>
        <v>308</v>
      </c>
      <c r="BC135" s="118"/>
      <c r="BD135" s="117">
        <f t="shared" si="105"/>
        <v>308</v>
      </c>
      <c r="BE135" s="118">
        <v>1705</v>
      </c>
      <c r="BF135" s="118">
        <f t="shared" si="153"/>
        <v>1705</v>
      </c>
      <c r="BG135" s="117">
        <v>3225</v>
      </c>
      <c r="BH135" s="117">
        <f t="shared" si="152"/>
        <v>3225</v>
      </c>
      <c r="BI135" s="117">
        <f t="shared" si="154"/>
        <v>3533</v>
      </c>
      <c r="BJ135" s="117">
        <f t="shared" si="154"/>
        <v>3533</v>
      </c>
      <c r="BK135" s="117">
        <f t="shared" si="101"/>
        <v>3129</v>
      </c>
      <c r="BL135" s="117">
        <f t="shared" si="118"/>
        <v>3225</v>
      </c>
      <c r="BM135" s="117">
        <f t="shared" si="95"/>
        <v>2200</v>
      </c>
      <c r="BN135" s="117">
        <f t="shared" si="119"/>
        <v>308</v>
      </c>
      <c r="BO135" s="118">
        <v>-404</v>
      </c>
      <c r="BP135" s="118">
        <f t="shared" si="120"/>
        <v>-96</v>
      </c>
      <c r="BQ135" s="117"/>
      <c r="BR135" s="117"/>
      <c r="BS135" s="17" t="s">
        <v>69</v>
      </c>
      <c r="BT135" s="109"/>
    </row>
    <row r="136" spans="1:72" s="16" customFormat="1" ht="30" hidden="1" x14ac:dyDescent="0.2">
      <c r="A136" s="17"/>
      <c r="B136" s="183" t="s">
        <v>317</v>
      </c>
      <c r="C136" s="95"/>
      <c r="D136" s="95"/>
      <c r="E136" s="98"/>
      <c r="F136" s="129" t="s">
        <v>318</v>
      </c>
      <c r="G136" s="117">
        <v>8845</v>
      </c>
      <c r="H136" s="117">
        <v>8200</v>
      </c>
      <c r="I136" s="118"/>
      <c r="J136" s="118"/>
      <c r="K136" s="118"/>
      <c r="L136" s="119"/>
      <c r="M136" s="117"/>
      <c r="N136" s="119"/>
      <c r="O136" s="119"/>
      <c r="P136" s="119"/>
      <c r="Q136" s="119"/>
      <c r="R136" s="119"/>
      <c r="S136" s="119"/>
      <c r="T136" s="119"/>
      <c r="U136" s="119"/>
      <c r="V136" s="117"/>
      <c r="W136" s="117"/>
      <c r="X136" s="119"/>
      <c r="Y136" s="119"/>
      <c r="Z136" s="119"/>
      <c r="AA136" s="119"/>
      <c r="AB136" s="117"/>
      <c r="AC136" s="117"/>
      <c r="AD136" s="117"/>
      <c r="AE136" s="118"/>
      <c r="AF136" s="118"/>
      <c r="AG136" s="119"/>
      <c r="AH136" s="117"/>
      <c r="AI136" s="117"/>
      <c r="AJ136" s="117"/>
      <c r="AK136" s="117"/>
      <c r="AL136" s="117"/>
      <c r="AM136" s="117"/>
      <c r="AN136" s="117">
        <v>7656</v>
      </c>
      <c r="AO136" s="117">
        <v>7656</v>
      </c>
      <c r="AP136" s="118">
        <v>200</v>
      </c>
      <c r="AQ136" s="118"/>
      <c r="AR136" s="118">
        <f t="shared" si="162"/>
        <v>0</v>
      </c>
      <c r="AS136" s="117">
        <f t="shared" si="140"/>
        <v>7856</v>
      </c>
      <c r="AT136" s="117">
        <f t="shared" si="141"/>
        <v>7856</v>
      </c>
      <c r="AU136" s="118">
        <v>200</v>
      </c>
      <c r="AV136" s="118">
        <f t="shared" ref="AV136:AV155" si="163">AU136</f>
        <v>200</v>
      </c>
      <c r="AW136" s="118">
        <f t="shared" si="161"/>
        <v>200</v>
      </c>
      <c r="AX136" s="118">
        <f t="shared" ref="AX136:AX143" si="164">AV136-AI136-AP136</f>
        <v>0</v>
      </c>
      <c r="AY136" s="118">
        <f t="shared" si="160"/>
        <v>0</v>
      </c>
      <c r="AZ136" s="118"/>
      <c r="BA136" s="118"/>
      <c r="BB136" s="118">
        <f t="shared" si="112"/>
        <v>0</v>
      </c>
      <c r="BC136" s="118"/>
      <c r="BD136" s="117">
        <f t="shared" si="105"/>
        <v>0</v>
      </c>
      <c r="BE136" s="118">
        <f t="shared" ref="BE136:BE157" si="165">AU136-BI136</f>
        <v>0</v>
      </c>
      <c r="BF136" s="118">
        <f t="shared" si="153"/>
        <v>0</v>
      </c>
      <c r="BG136" s="117">
        <f>AW136+AY136</f>
        <v>200</v>
      </c>
      <c r="BH136" s="117">
        <f t="shared" si="152"/>
        <v>200</v>
      </c>
      <c r="BI136" s="117">
        <f t="shared" si="154"/>
        <v>200</v>
      </c>
      <c r="BJ136" s="117">
        <f t="shared" si="154"/>
        <v>200</v>
      </c>
      <c r="BK136" s="117">
        <f t="shared" si="101"/>
        <v>200</v>
      </c>
      <c r="BL136" s="117">
        <f t="shared" si="118"/>
        <v>200</v>
      </c>
      <c r="BM136" s="117">
        <f t="shared" si="95"/>
        <v>0</v>
      </c>
      <c r="BN136" s="117">
        <f t="shared" si="119"/>
        <v>0</v>
      </c>
      <c r="BO136" s="118"/>
      <c r="BP136" s="118">
        <f t="shared" si="120"/>
        <v>0</v>
      </c>
      <c r="BQ136" s="117"/>
      <c r="BR136" s="117">
        <f>BN136</f>
        <v>0</v>
      </c>
      <c r="BS136" s="108" t="s">
        <v>175</v>
      </c>
      <c r="BT136" s="109"/>
    </row>
    <row r="137" spans="1:72" s="16" customFormat="1" ht="30" hidden="1" x14ac:dyDescent="0.2">
      <c r="A137" s="17"/>
      <c r="B137" s="183" t="s">
        <v>319</v>
      </c>
      <c r="C137" s="95"/>
      <c r="D137" s="95"/>
      <c r="E137" s="98"/>
      <c r="F137" s="129" t="s">
        <v>320</v>
      </c>
      <c r="G137" s="119">
        <v>11007</v>
      </c>
      <c r="H137" s="119">
        <f>G137-3121</f>
        <v>7886</v>
      </c>
      <c r="I137" s="118"/>
      <c r="J137" s="118"/>
      <c r="K137" s="118"/>
      <c r="L137" s="119"/>
      <c r="M137" s="117"/>
      <c r="N137" s="119"/>
      <c r="O137" s="119"/>
      <c r="P137" s="119"/>
      <c r="Q137" s="119"/>
      <c r="R137" s="119"/>
      <c r="S137" s="119"/>
      <c r="T137" s="119"/>
      <c r="U137" s="119"/>
      <c r="V137" s="117"/>
      <c r="W137" s="117"/>
      <c r="X137" s="119"/>
      <c r="Y137" s="119"/>
      <c r="Z137" s="119"/>
      <c r="AA137" s="119"/>
      <c r="AB137" s="117"/>
      <c r="AC137" s="117"/>
      <c r="AD137" s="117"/>
      <c r="AE137" s="118"/>
      <c r="AF137" s="118"/>
      <c r="AG137" s="119"/>
      <c r="AH137" s="117"/>
      <c r="AI137" s="117"/>
      <c r="AJ137" s="117"/>
      <c r="AK137" s="117"/>
      <c r="AL137" s="117"/>
      <c r="AM137" s="117"/>
      <c r="AN137" s="117">
        <v>8621</v>
      </c>
      <c r="AO137" s="117">
        <v>7300</v>
      </c>
      <c r="AP137" s="118">
        <v>150</v>
      </c>
      <c r="AQ137" s="118"/>
      <c r="AR137" s="118">
        <f t="shared" si="162"/>
        <v>0</v>
      </c>
      <c r="AS137" s="117">
        <f t="shared" si="140"/>
        <v>8771</v>
      </c>
      <c r="AT137" s="117">
        <f t="shared" si="141"/>
        <v>7450</v>
      </c>
      <c r="AU137" s="118">
        <v>120</v>
      </c>
      <c r="AV137" s="118">
        <f t="shared" si="163"/>
        <v>120</v>
      </c>
      <c r="AW137" s="118">
        <f t="shared" si="161"/>
        <v>150</v>
      </c>
      <c r="AX137" s="118">
        <f t="shared" si="164"/>
        <v>-30</v>
      </c>
      <c r="AY137" s="118">
        <f t="shared" si="160"/>
        <v>0</v>
      </c>
      <c r="AZ137" s="118"/>
      <c r="BA137" s="118"/>
      <c r="BB137" s="118">
        <f t="shared" si="112"/>
        <v>-30</v>
      </c>
      <c r="BC137" s="118"/>
      <c r="BD137" s="117">
        <f t="shared" si="105"/>
        <v>-30</v>
      </c>
      <c r="BE137" s="118">
        <f t="shared" si="165"/>
        <v>0</v>
      </c>
      <c r="BF137" s="118">
        <f t="shared" si="153"/>
        <v>0</v>
      </c>
      <c r="BG137" s="117">
        <v>64</v>
      </c>
      <c r="BH137" s="117">
        <f t="shared" si="152"/>
        <v>64</v>
      </c>
      <c r="BI137" s="117">
        <f t="shared" ref="BI137:BJ157" si="166">AU137</f>
        <v>120</v>
      </c>
      <c r="BJ137" s="117">
        <f t="shared" si="166"/>
        <v>120</v>
      </c>
      <c r="BK137" s="117">
        <f t="shared" si="101"/>
        <v>64</v>
      </c>
      <c r="BL137" s="117">
        <f t="shared" si="118"/>
        <v>64</v>
      </c>
      <c r="BM137" s="117">
        <f t="shared" si="95"/>
        <v>0</v>
      </c>
      <c r="BN137" s="117">
        <f t="shared" si="119"/>
        <v>56</v>
      </c>
      <c r="BO137" s="118">
        <v>-56</v>
      </c>
      <c r="BP137" s="118"/>
      <c r="BQ137" s="117"/>
      <c r="BR137" s="117"/>
      <c r="BS137" s="108" t="s">
        <v>175</v>
      </c>
      <c r="BT137" s="109"/>
    </row>
    <row r="138" spans="1:72" s="16" customFormat="1" ht="30" hidden="1" x14ac:dyDescent="0.2">
      <c r="A138" s="17"/>
      <c r="B138" s="183" t="s">
        <v>321</v>
      </c>
      <c r="C138" s="95"/>
      <c r="D138" s="95"/>
      <c r="E138" s="98"/>
      <c r="F138" s="129" t="s">
        <v>322</v>
      </c>
      <c r="G138" s="119">
        <v>9029</v>
      </c>
      <c r="H138" s="119">
        <v>8150</v>
      </c>
      <c r="I138" s="118"/>
      <c r="J138" s="118"/>
      <c r="K138" s="118"/>
      <c r="L138" s="119"/>
      <c r="M138" s="117"/>
      <c r="N138" s="119"/>
      <c r="O138" s="119"/>
      <c r="P138" s="119"/>
      <c r="Q138" s="119"/>
      <c r="R138" s="119"/>
      <c r="S138" s="119"/>
      <c r="T138" s="119"/>
      <c r="U138" s="119"/>
      <c r="V138" s="117"/>
      <c r="W138" s="117"/>
      <c r="X138" s="119"/>
      <c r="Y138" s="119"/>
      <c r="Z138" s="119"/>
      <c r="AA138" s="119"/>
      <c r="AB138" s="117"/>
      <c r="AC138" s="117"/>
      <c r="AD138" s="117"/>
      <c r="AE138" s="118"/>
      <c r="AF138" s="118"/>
      <c r="AG138" s="119"/>
      <c r="AH138" s="117"/>
      <c r="AI138" s="117"/>
      <c r="AJ138" s="117"/>
      <c r="AK138" s="117"/>
      <c r="AL138" s="117"/>
      <c r="AM138" s="117"/>
      <c r="AN138" s="119">
        <v>7700</v>
      </c>
      <c r="AO138" s="119">
        <v>7700</v>
      </c>
      <c r="AP138" s="118">
        <v>450</v>
      </c>
      <c r="AQ138" s="118">
        <v>202</v>
      </c>
      <c r="AR138" s="118">
        <f t="shared" si="162"/>
        <v>202</v>
      </c>
      <c r="AS138" s="117">
        <f t="shared" si="140"/>
        <v>8150</v>
      </c>
      <c r="AT138" s="117">
        <f t="shared" si="141"/>
        <v>8150</v>
      </c>
      <c r="AU138" s="118">
        <v>450</v>
      </c>
      <c r="AV138" s="118">
        <f t="shared" si="163"/>
        <v>450</v>
      </c>
      <c r="AW138" s="118">
        <f t="shared" si="161"/>
        <v>450</v>
      </c>
      <c r="AX138" s="118">
        <f t="shared" si="164"/>
        <v>0</v>
      </c>
      <c r="AY138" s="118">
        <f t="shared" si="160"/>
        <v>0</v>
      </c>
      <c r="AZ138" s="118"/>
      <c r="BA138" s="118"/>
      <c r="BB138" s="118">
        <f t="shared" si="112"/>
        <v>0</v>
      </c>
      <c r="BC138" s="118"/>
      <c r="BD138" s="117">
        <f t="shared" si="105"/>
        <v>0</v>
      </c>
      <c r="BE138" s="118">
        <f t="shared" si="165"/>
        <v>0</v>
      </c>
      <c r="BF138" s="118">
        <f t="shared" si="153"/>
        <v>0</v>
      </c>
      <c r="BG138" s="117">
        <v>415</v>
      </c>
      <c r="BH138" s="117">
        <f t="shared" si="152"/>
        <v>415</v>
      </c>
      <c r="BI138" s="117">
        <f t="shared" si="166"/>
        <v>450</v>
      </c>
      <c r="BJ138" s="117">
        <f t="shared" si="166"/>
        <v>450</v>
      </c>
      <c r="BK138" s="117">
        <f t="shared" si="101"/>
        <v>415</v>
      </c>
      <c r="BL138" s="117">
        <f t="shared" si="118"/>
        <v>415</v>
      </c>
      <c r="BM138" s="117">
        <f t="shared" si="95"/>
        <v>0</v>
      </c>
      <c r="BN138" s="117">
        <f t="shared" si="119"/>
        <v>35</v>
      </c>
      <c r="BO138" s="118">
        <v>-35</v>
      </c>
      <c r="BP138" s="118">
        <f t="shared" ref="BP138:BP150" si="167">BN138+BO138</f>
        <v>0</v>
      </c>
      <c r="BQ138" s="117"/>
      <c r="BR138" s="117"/>
      <c r="BS138" s="108" t="s">
        <v>175</v>
      </c>
      <c r="BT138" s="109"/>
    </row>
    <row r="139" spans="1:72" s="16" customFormat="1" ht="30" hidden="1" x14ac:dyDescent="0.2">
      <c r="A139" s="17"/>
      <c r="B139" s="183" t="s">
        <v>323</v>
      </c>
      <c r="C139" s="95"/>
      <c r="D139" s="95"/>
      <c r="E139" s="98"/>
      <c r="F139" s="129" t="s">
        <v>324</v>
      </c>
      <c r="G139" s="119">
        <v>9133</v>
      </c>
      <c r="H139" s="119">
        <v>8500</v>
      </c>
      <c r="I139" s="118"/>
      <c r="J139" s="118"/>
      <c r="K139" s="118"/>
      <c r="L139" s="119"/>
      <c r="M139" s="117"/>
      <c r="N139" s="119"/>
      <c r="O139" s="119"/>
      <c r="P139" s="119"/>
      <c r="Q139" s="119"/>
      <c r="R139" s="119"/>
      <c r="S139" s="119"/>
      <c r="T139" s="119"/>
      <c r="U139" s="119"/>
      <c r="V139" s="117"/>
      <c r="W139" s="117"/>
      <c r="X139" s="119"/>
      <c r="Y139" s="119"/>
      <c r="Z139" s="119"/>
      <c r="AA139" s="119"/>
      <c r="AB139" s="117"/>
      <c r="AC139" s="117"/>
      <c r="AD139" s="117"/>
      <c r="AE139" s="118"/>
      <c r="AF139" s="118"/>
      <c r="AG139" s="119"/>
      <c r="AH139" s="117"/>
      <c r="AI139" s="117"/>
      <c r="AJ139" s="117"/>
      <c r="AK139" s="117"/>
      <c r="AL139" s="117"/>
      <c r="AM139" s="117"/>
      <c r="AN139" s="119">
        <v>7800</v>
      </c>
      <c r="AO139" s="119">
        <v>7500</v>
      </c>
      <c r="AP139" s="118">
        <v>831</v>
      </c>
      <c r="AQ139" s="118">
        <v>673</v>
      </c>
      <c r="AR139" s="118">
        <f t="shared" si="162"/>
        <v>673</v>
      </c>
      <c r="AS139" s="117">
        <f t="shared" si="140"/>
        <v>8631</v>
      </c>
      <c r="AT139" s="117">
        <f t="shared" si="141"/>
        <v>8331</v>
      </c>
      <c r="AU139" s="118">
        <v>831</v>
      </c>
      <c r="AV139" s="118">
        <f t="shared" si="163"/>
        <v>831</v>
      </c>
      <c r="AW139" s="118">
        <f t="shared" si="161"/>
        <v>831</v>
      </c>
      <c r="AX139" s="118">
        <f t="shared" si="164"/>
        <v>0</v>
      </c>
      <c r="AY139" s="118">
        <f t="shared" si="160"/>
        <v>0</v>
      </c>
      <c r="AZ139" s="118"/>
      <c r="BA139" s="118"/>
      <c r="BB139" s="118">
        <f t="shared" si="112"/>
        <v>0</v>
      </c>
      <c r="BC139" s="118"/>
      <c r="BD139" s="117">
        <f t="shared" si="105"/>
        <v>0</v>
      </c>
      <c r="BE139" s="118">
        <f t="shared" si="165"/>
        <v>0</v>
      </c>
      <c r="BF139" s="118">
        <f t="shared" si="153"/>
        <v>0</v>
      </c>
      <c r="BG139" s="117">
        <f>AW139+AY139</f>
        <v>831</v>
      </c>
      <c r="BH139" s="117">
        <f t="shared" si="152"/>
        <v>831</v>
      </c>
      <c r="BI139" s="117">
        <f t="shared" si="166"/>
        <v>831</v>
      </c>
      <c r="BJ139" s="117">
        <f t="shared" si="166"/>
        <v>831</v>
      </c>
      <c r="BK139" s="117">
        <f t="shared" si="101"/>
        <v>831</v>
      </c>
      <c r="BL139" s="117">
        <f t="shared" si="118"/>
        <v>831</v>
      </c>
      <c r="BM139" s="117">
        <f t="shared" ref="BM139:BM202" si="168">AY139</f>
        <v>0</v>
      </c>
      <c r="BN139" s="117">
        <f t="shared" si="119"/>
        <v>0</v>
      </c>
      <c r="BO139" s="118"/>
      <c r="BP139" s="118">
        <f t="shared" si="167"/>
        <v>0</v>
      </c>
      <c r="BQ139" s="117"/>
      <c r="BR139" s="117">
        <f>BN139</f>
        <v>0</v>
      </c>
      <c r="BS139" s="108" t="s">
        <v>175</v>
      </c>
      <c r="BT139" s="109"/>
    </row>
    <row r="140" spans="1:72" s="16" customFormat="1" ht="30" hidden="1" x14ac:dyDescent="0.2">
      <c r="A140" s="17"/>
      <c r="B140" s="182" t="s">
        <v>325</v>
      </c>
      <c r="C140" s="95"/>
      <c r="D140" s="95"/>
      <c r="E140" s="21">
        <v>2015</v>
      </c>
      <c r="F140" s="129" t="s">
        <v>326</v>
      </c>
      <c r="G140" s="117">
        <v>6078</v>
      </c>
      <c r="H140" s="117">
        <v>3500</v>
      </c>
      <c r="I140" s="118"/>
      <c r="J140" s="118"/>
      <c r="K140" s="118"/>
      <c r="L140" s="119"/>
      <c r="M140" s="117"/>
      <c r="N140" s="119"/>
      <c r="O140" s="119"/>
      <c r="P140" s="119"/>
      <c r="Q140" s="119"/>
      <c r="R140" s="119"/>
      <c r="S140" s="119"/>
      <c r="T140" s="119"/>
      <c r="U140" s="119"/>
      <c r="V140" s="117"/>
      <c r="W140" s="117"/>
      <c r="X140" s="119"/>
      <c r="Y140" s="119"/>
      <c r="Z140" s="119"/>
      <c r="AA140" s="119"/>
      <c r="AB140" s="117"/>
      <c r="AC140" s="117"/>
      <c r="AD140" s="117"/>
      <c r="AE140" s="118"/>
      <c r="AF140" s="118"/>
      <c r="AG140" s="119"/>
      <c r="AH140" s="117">
        <v>0</v>
      </c>
      <c r="AI140" s="117"/>
      <c r="AJ140" s="117"/>
      <c r="AK140" s="117"/>
      <c r="AL140" s="117"/>
      <c r="AM140" s="117"/>
      <c r="AN140" s="117">
        <v>3000</v>
      </c>
      <c r="AO140" s="117">
        <v>500</v>
      </c>
      <c r="AP140" s="118">
        <v>2000</v>
      </c>
      <c r="AQ140" s="118">
        <v>1820</v>
      </c>
      <c r="AR140" s="118">
        <f t="shared" si="162"/>
        <v>1820</v>
      </c>
      <c r="AS140" s="117">
        <f t="shared" si="140"/>
        <v>5000</v>
      </c>
      <c r="AT140" s="117">
        <f t="shared" si="141"/>
        <v>2500</v>
      </c>
      <c r="AU140" s="118">
        <v>3000</v>
      </c>
      <c r="AV140" s="118">
        <f t="shared" si="163"/>
        <v>3000</v>
      </c>
      <c r="AW140" s="118">
        <f t="shared" si="161"/>
        <v>2000</v>
      </c>
      <c r="AX140" s="118">
        <f t="shared" si="164"/>
        <v>1000</v>
      </c>
      <c r="AY140" s="118">
        <f t="shared" si="160"/>
        <v>1000</v>
      </c>
      <c r="AZ140" s="118">
        <f>AX140</f>
        <v>1000</v>
      </c>
      <c r="BA140" s="118"/>
      <c r="BB140" s="118">
        <f t="shared" si="112"/>
        <v>0</v>
      </c>
      <c r="BC140" s="118"/>
      <c r="BD140" s="117">
        <f t="shared" si="105"/>
        <v>0</v>
      </c>
      <c r="BE140" s="118">
        <f t="shared" si="165"/>
        <v>0</v>
      </c>
      <c r="BF140" s="118">
        <f t="shared" si="153"/>
        <v>0</v>
      </c>
      <c r="BG140" s="117">
        <f>AW140+AY140</f>
        <v>3000</v>
      </c>
      <c r="BH140" s="117">
        <f t="shared" si="152"/>
        <v>3000</v>
      </c>
      <c r="BI140" s="117">
        <f t="shared" si="166"/>
        <v>3000</v>
      </c>
      <c r="BJ140" s="117">
        <f t="shared" si="166"/>
        <v>3000</v>
      </c>
      <c r="BK140" s="117">
        <f t="shared" si="101"/>
        <v>3000</v>
      </c>
      <c r="BL140" s="117">
        <f t="shared" si="118"/>
        <v>3000</v>
      </c>
      <c r="BM140" s="117">
        <f t="shared" si="168"/>
        <v>1000</v>
      </c>
      <c r="BN140" s="117">
        <f t="shared" si="119"/>
        <v>0</v>
      </c>
      <c r="BO140" s="118"/>
      <c r="BP140" s="118">
        <f t="shared" si="167"/>
        <v>0</v>
      </c>
      <c r="BQ140" s="117"/>
      <c r="BR140" s="117">
        <f>BN140</f>
        <v>0</v>
      </c>
      <c r="BS140" s="108" t="s">
        <v>175</v>
      </c>
      <c r="BT140" s="109"/>
    </row>
    <row r="141" spans="1:72" s="16" customFormat="1" ht="135" hidden="1" x14ac:dyDescent="0.2">
      <c r="A141" s="17"/>
      <c r="B141" s="182" t="s">
        <v>327</v>
      </c>
      <c r="C141" s="8"/>
      <c r="D141" s="8"/>
      <c r="E141" s="21" t="s">
        <v>275</v>
      </c>
      <c r="F141" s="17" t="s">
        <v>328</v>
      </c>
      <c r="G141" s="117">
        <v>7334</v>
      </c>
      <c r="H141" s="117">
        <v>7334</v>
      </c>
      <c r="I141" s="118"/>
      <c r="J141" s="118"/>
      <c r="K141" s="118"/>
      <c r="L141" s="117"/>
      <c r="M141" s="117">
        <f>L141</f>
        <v>0</v>
      </c>
      <c r="N141" s="117">
        <v>2800</v>
      </c>
      <c r="O141" s="117">
        <v>2800</v>
      </c>
      <c r="P141" s="119">
        <f>N141*1.1</f>
        <v>3080.0000000000005</v>
      </c>
      <c r="Q141" s="119">
        <f>P141</f>
        <v>3080.0000000000005</v>
      </c>
      <c r="R141" s="117">
        <v>2500</v>
      </c>
      <c r="S141" s="117">
        <v>2500</v>
      </c>
      <c r="T141" s="118"/>
      <c r="U141" s="117">
        <v>3000</v>
      </c>
      <c r="V141" s="117">
        <f>L141+N141</f>
        <v>2800</v>
      </c>
      <c r="W141" s="117">
        <f>M141+O141</f>
        <v>2800</v>
      </c>
      <c r="X141" s="118">
        <v>1722</v>
      </c>
      <c r="Y141" s="118">
        <v>1600</v>
      </c>
      <c r="Z141" s="118"/>
      <c r="AA141" s="118"/>
      <c r="AB141" s="117">
        <v>400</v>
      </c>
      <c r="AC141" s="117">
        <f>AB141</f>
        <v>400</v>
      </c>
      <c r="AD141" s="117"/>
      <c r="AE141" s="118"/>
      <c r="AF141" s="118">
        <f>V141+AC141</f>
        <v>3200</v>
      </c>
      <c r="AG141" s="117">
        <v>1000</v>
      </c>
      <c r="AH141" s="117">
        <f>AB141+AG141</f>
        <v>1400</v>
      </c>
      <c r="AI141" s="117">
        <f>AH141</f>
        <v>1400</v>
      </c>
      <c r="AJ141" s="117"/>
      <c r="AK141" s="117"/>
      <c r="AL141" s="117">
        <f>AM141</f>
        <v>0</v>
      </c>
      <c r="AM141" s="117"/>
      <c r="AN141" s="117">
        <f>V141+AH141</f>
        <v>4200</v>
      </c>
      <c r="AO141" s="117">
        <f>W141+AI141</f>
        <v>4200</v>
      </c>
      <c r="AP141" s="118"/>
      <c r="AQ141" s="118"/>
      <c r="AR141" s="118">
        <f t="shared" si="162"/>
        <v>0</v>
      </c>
      <c r="AS141" s="117">
        <f t="shared" si="140"/>
        <v>4200</v>
      </c>
      <c r="AT141" s="117">
        <f t="shared" si="141"/>
        <v>4200</v>
      </c>
      <c r="AU141" s="118">
        <v>1462</v>
      </c>
      <c r="AV141" s="118">
        <f t="shared" si="163"/>
        <v>1462</v>
      </c>
      <c r="AW141" s="118">
        <f t="shared" si="161"/>
        <v>1400</v>
      </c>
      <c r="AX141" s="118">
        <f t="shared" si="164"/>
        <v>62</v>
      </c>
      <c r="AY141" s="118">
        <f t="shared" si="160"/>
        <v>0</v>
      </c>
      <c r="AZ141" s="118"/>
      <c r="BA141" s="118"/>
      <c r="BB141" s="118">
        <f t="shared" si="112"/>
        <v>62</v>
      </c>
      <c r="BC141" s="118"/>
      <c r="BD141" s="117">
        <f t="shared" si="105"/>
        <v>62</v>
      </c>
      <c r="BE141" s="118">
        <f t="shared" si="165"/>
        <v>0</v>
      </c>
      <c r="BF141" s="118"/>
      <c r="BG141" s="117">
        <v>1287</v>
      </c>
      <c r="BH141" s="117">
        <v>1287</v>
      </c>
      <c r="BI141" s="117">
        <f t="shared" si="166"/>
        <v>1462</v>
      </c>
      <c r="BJ141" s="117">
        <f t="shared" si="166"/>
        <v>1462</v>
      </c>
      <c r="BK141" s="117">
        <f t="shared" si="101"/>
        <v>1277</v>
      </c>
      <c r="BL141" s="117">
        <f t="shared" si="118"/>
        <v>1287</v>
      </c>
      <c r="BM141" s="117">
        <f t="shared" si="168"/>
        <v>0</v>
      </c>
      <c r="BN141" s="117">
        <f t="shared" si="119"/>
        <v>175</v>
      </c>
      <c r="BO141" s="118">
        <v>-185</v>
      </c>
      <c r="BP141" s="118">
        <f t="shared" si="167"/>
        <v>-10</v>
      </c>
      <c r="BQ141" s="117"/>
      <c r="BR141" s="117"/>
      <c r="BS141" s="108" t="s">
        <v>175</v>
      </c>
      <c r="BT141" s="109"/>
    </row>
    <row r="142" spans="1:72" s="20" customFormat="1" ht="135" hidden="1" x14ac:dyDescent="0.2">
      <c r="A142" s="17"/>
      <c r="B142" s="188" t="s">
        <v>329</v>
      </c>
      <c r="C142" s="8"/>
      <c r="D142" s="8"/>
      <c r="E142" s="17" t="s">
        <v>330</v>
      </c>
      <c r="F142" s="17" t="s">
        <v>331</v>
      </c>
      <c r="G142" s="119">
        <v>9043</v>
      </c>
      <c r="H142" s="119">
        <v>7720</v>
      </c>
      <c r="I142" s="118"/>
      <c r="J142" s="118"/>
      <c r="K142" s="118"/>
      <c r="L142" s="117"/>
      <c r="M142" s="117">
        <f>L142</f>
        <v>0</v>
      </c>
      <c r="N142" s="117">
        <v>2550</v>
      </c>
      <c r="O142" s="117">
        <v>2500</v>
      </c>
      <c r="P142" s="118"/>
      <c r="Q142" s="118"/>
      <c r="R142" s="117"/>
      <c r="S142" s="117"/>
      <c r="T142" s="118"/>
      <c r="U142" s="117"/>
      <c r="V142" s="117">
        <v>5050</v>
      </c>
      <c r="W142" s="117">
        <v>5000</v>
      </c>
      <c r="X142" s="119">
        <v>2720</v>
      </c>
      <c r="Y142" s="119">
        <v>2720</v>
      </c>
      <c r="Z142" s="118"/>
      <c r="AA142" s="118"/>
      <c r="AB142" s="117">
        <v>1000</v>
      </c>
      <c r="AC142" s="117">
        <f>AB142</f>
        <v>1000</v>
      </c>
      <c r="AD142" s="117"/>
      <c r="AE142" s="118"/>
      <c r="AF142" s="118">
        <f>V142+AC142</f>
        <v>6050</v>
      </c>
      <c r="AG142" s="117">
        <v>1500</v>
      </c>
      <c r="AH142" s="117">
        <f>AB142+AG142</f>
        <v>2500</v>
      </c>
      <c r="AI142" s="117">
        <f>AH142</f>
        <v>2500</v>
      </c>
      <c r="AJ142" s="117"/>
      <c r="AK142" s="117"/>
      <c r="AL142" s="117">
        <f>AM142</f>
        <v>379</v>
      </c>
      <c r="AM142" s="117">
        <v>379</v>
      </c>
      <c r="AN142" s="117">
        <f>V142+AH142</f>
        <v>7550</v>
      </c>
      <c r="AO142" s="117">
        <f>W142+AI142</f>
        <v>7500</v>
      </c>
      <c r="AP142" s="119"/>
      <c r="AQ142" s="119"/>
      <c r="AR142" s="118">
        <f t="shared" si="162"/>
        <v>0</v>
      </c>
      <c r="AS142" s="117">
        <f t="shared" si="140"/>
        <v>7550</v>
      </c>
      <c r="AT142" s="117">
        <f t="shared" si="141"/>
        <v>7500</v>
      </c>
      <c r="AU142" s="118">
        <v>2421</v>
      </c>
      <c r="AV142" s="118">
        <f t="shared" si="163"/>
        <v>2421</v>
      </c>
      <c r="AW142" s="118">
        <f t="shared" si="161"/>
        <v>2500</v>
      </c>
      <c r="AX142" s="118">
        <f t="shared" si="164"/>
        <v>-79</v>
      </c>
      <c r="AY142" s="118">
        <f t="shared" si="160"/>
        <v>0</v>
      </c>
      <c r="AZ142" s="119"/>
      <c r="BA142" s="119"/>
      <c r="BB142" s="118">
        <f t="shared" si="112"/>
        <v>-79</v>
      </c>
      <c r="BC142" s="118"/>
      <c r="BD142" s="117">
        <f t="shared" si="105"/>
        <v>-79</v>
      </c>
      <c r="BE142" s="118">
        <f t="shared" si="165"/>
        <v>0</v>
      </c>
      <c r="BF142" s="118">
        <f t="shared" ref="BF142:BF157" si="169">BE142</f>
        <v>0</v>
      </c>
      <c r="BG142" s="117">
        <v>2412</v>
      </c>
      <c r="BH142" s="117">
        <f t="shared" ref="BH142:BH157" si="170">BG142</f>
        <v>2412</v>
      </c>
      <c r="BI142" s="117">
        <f t="shared" si="166"/>
        <v>2421</v>
      </c>
      <c r="BJ142" s="117">
        <f t="shared" si="166"/>
        <v>2421</v>
      </c>
      <c r="BK142" s="117">
        <f t="shared" si="101"/>
        <v>2412</v>
      </c>
      <c r="BL142" s="117">
        <f t="shared" si="118"/>
        <v>2412</v>
      </c>
      <c r="BM142" s="117">
        <f t="shared" si="168"/>
        <v>0</v>
      </c>
      <c r="BN142" s="117">
        <f t="shared" si="119"/>
        <v>9</v>
      </c>
      <c r="BO142" s="118">
        <v>-9</v>
      </c>
      <c r="BP142" s="118">
        <f t="shared" si="167"/>
        <v>0</v>
      </c>
      <c r="BQ142" s="117"/>
      <c r="BR142" s="117"/>
      <c r="BS142" s="108" t="s">
        <v>175</v>
      </c>
      <c r="BT142" s="109"/>
    </row>
    <row r="143" spans="1:72" s="16" customFormat="1" ht="30" hidden="1" x14ac:dyDescent="0.2">
      <c r="A143" s="17"/>
      <c r="B143" s="188" t="s">
        <v>332</v>
      </c>
      <c r="C143" s="8"/>
      <c r="D143" s="8"/>
      <c r="E143" s="17"/>
      <c r="F143" s="17" t="s">
        <v>333</v>
      </c>
      <c r="G143" s="123">
        <v>16298</v>
      </c>
      <c r="H143" s="119">
        <v>15296</v>
      </c>
      <c r="I143" s="118"/>
      <c r="J143" s="118"/>
      <c r="K143" s="118"/>
      <c r="L143" s="117"/>
      <c r="M143" s="117"/>
      <c r="N143" s="117">
        <v>950</v>
      </c>
      <c r="O143" s="117">
        <v>350</v>
      </c>
      <c r="P143" s="118"/>
      <c r="Q143" s="118"/>
      <c r="R143" s="117"/>
      <c r="S143" s="117"/>
      <c r="T143" s="118"/>
      <c r="U143" s="117"/>
      <c r="V143" s="117">
        <v>950</v>
      </c>
      <c r="W143" s="117">
        <v>350</v>
      </c>
      <c r="X143" s="118">
        <v>3700</v>
      </c>
      <c r="Y143" s="118">
        <v>3700</v>
      </c>
      <c r="Z143" s="118"/>
      <c r="AA143" s="118"/>
      <c r="AB143" s="117"/>
      <c r="AC143" s="117"/>
      <c r="AD143" s="117">
        <v>900</v>
      </c>
      <c r="AE143" s="118"/>
      <c r="AF143" s="118">
        <f>V143+AC143</f>
        <v>950</v>
      </c>
      <c r="AG143" s="117">
        <v>2000</v>
      </c>
      <c r="AH143" s="117">
        <v>396</v>
      </c>
      <c r="AI143" s="117">
        <f>AH143</f>
        <v>396</v>
      </c>
      <c r="AJ143" s="117"/>
      <c r="AK143" s="117"/>
      <c r="AL143" s="117">
        <f>AM143</f>
        <v>0</v>
      </c>
      <c r="AM143" s="117"/>
      <c r="AN143" s="117">
        <v>15296</v>
      </c>
      <c r="AO143" s="117">
        <v>12800</v>
      </c>
      <c r="AP143" s="118">
        <v>86</v>
      </c>
      <c r="AQ143" s="118">
        <v>84</v>
      </c>
      <c r="AR143" s="118">
        <f t="shared" si="162"/>
        <v>84</v>
      </c>
      <c r="AS143" s="117">
        <f t="shared" si="140"/>
        <v>15382</v>
      </c>
      <c r="AT143" s="117">
        <f t="shared" si="141"/>
        <v>12886</v>
      </c>
      <c r="AU143" s="118">
        <v>482</v>
      </c>
      <c r="AV143" s="118">
        <f t="shared" si="163"/>
        <v>482</v>
      </c>
      <c r="AW143" s="118">
        <f t="shared" si="161"/>
        <v>482</v>
      </c>
      <c r="AX143" s="118">
        <f t="shared" si="164"/>
        <v>0</v>
      </c>
      <c r="AY143" s="118">
        <f t="shared" si="160"/>
        <v>0</v>
      </c>
      <c r="AZ143" s="118"/>
      <c r="BA143" s="118"/>
      <c r="BB143" s="118">
        <f t="shared" si="112"/>
        <v>0</v>
      </c>
      <c r="BC143" s="118"/>
      <c r="BD143" s="117">
        <f t="shared" si="105"/>
        <v>0</v>
      </c>
      <c r="BE143" s="118">
        <f t="shared" si="165"/>
        <v>0</v>
      </c>
      <c r="BF143" s="118">
        <f t="shared" si="169"/>
        <v>0</v>
      </c>
      <c r="BG143" s="117">
        <f t="shared" ref="BG143:BG157" si="171">AW143+AY143</f>
        <v>482</v>
      </c>
      <c r="BH143" s="117">
        <f t="shared" si="170"/>
        <v>482</v>
      </c>
      <c r="BI143" s="117">
        <f t="shared" si="166"/>
        <v>482</v>
      </c>
      <c r="BJ143" s="117">
        <f t="shared" si="166"/>
        <v>482</v>
      </c>
      <c r="BK143" s="117">
        <f t="shared" si="101"/>
        <v>482</v>
      </c>
      <c r="BL143" s="117">
        <f t="shared" si="118"/>
        <v>482</v>
      </c>
      <c r="BM143" s="117">
        <f t="shared" si="168"/>
        <v>0</v>
      </c>
      <c r="BN143" s="117">
        <f t="shared" si="119"/>
        <v>0</v>
      </c>
      <c r="BO143" s="118"/>
      <c r="BP143" s="118">
        <f t="shared" si="167"/>
        <v>0</v>
      </c>
      <c r="BQ143" s="117"/>
      <c r="BR143" s="117">
        <f>BN143</f>
        <v>0</v>
      </c>
      <c r="BS143" s="108" t="s">
        <v>175</v>
      </c>
      <c r="BT143" s="109"/>
    </row>
    <row r="144" spans="1:72" s="16" customFormat="1" ht="38.25" hidden="1" x14ac:dyDescent="0.2">
      <c r="A144" s="17"/>
      <c r="B144" s="183" t="s">
        <v>334</v>
      </c>
      <c r="C144" s="8"/>
      <c r="D144" s="24" t="s">
        <v>335</v>
      </c>
      <c r="E144" s="21">
        <v>2015</v>
      </c>
      <c r="F144" s="129" t="s">
        <v>336</v>
      </c>
      <c r="G144" s="119">
        <v>10113</v>
      </c>
      <c r="H144" s="119">
        <v>9789</v>
      </c>
      <c r="I144" s="118"/>
      <c r="J144" s="118"/>
      <c r="K144" s="118"/>
      <c r="L144" s="117"/>
      <c r="M144" s="117"/>
      <c r="N144" s="117"/>
      <c r="O144" s="117"/>
      <c r="P144" s="118"/>
      <c r="Q144" s="118"/>
      <c r="R144" s="117"/>
      <c r="S144" s="117"/>
      <c r="T144" s="118"/>
      <c r="U144" s="117"/>
      <c r="V144" s="117"/>
      <c r="W144" s="117"/>
      <c r="X144" s="118"/>
      <c r="Y144" s="118"/>
      <c r="Z144" s="118"/>
      <c r="AA144" s="118"/>
      <c r="AB144" s="117"/>
      <c r="AC144" s="117"/>
      <c r="AD144" s="117"/>
      <c r="AE144" s="118"/>
      <c r="AF144" s="118"/>
      <c r="AG144" s="117"/>
      <c r="AH144" s="117"/>
      <c r="AI144" s="117"/>
      <c r="AJ144" s="117"/>
      <c r="AK144" s="117"/>
      <c r="AL144" s="117"/>
      <c r="AM144" s="117"/>
      <c r="AN144" s="117"/>
      <c r="AO144" s="117"/>
      <c r="AP144" s="118"/>
      <c r="AQ144" s="118"/>
      <c r="AR144" s="118">
        <f t="shared" si="162"/>
        <v>0</v>
      </c>
      <c r="AS144" s="117">
        <v>8700</v>
      </c>
      <c r="AT144" s="117">
        <v>8700</v>
      </c>
      <c r="AU144" s="118">
        <v>1089</v>
      </c>
      <c r="AV144" s="118">
        <f t="shared" si="163"/>
        <v>1089</v>
      </c>
      <c r="AW144" s="118"/>
      <c r="AX144" s="118">
        <f>AV144</f>
        <v>1089</v>
      </c>
      <c r="AY144" s="118">
        <f t="shared" si="160"/>
        <v>1089</v>
      </c>
      <c r="AZ144" s="118">
        <v>1089</v>
      </c>
      <c r="BA144" s="118"/>
      <c r="BB144" s="118">
        <f t="shared" si="112"/>
        <v>0</v>
      </c>
      <c r="BC144" s="118">
        <v>2</v>
      </c>
      <c r="BD144" s="117">
        <f t="shared" si="105"/>
        <v>-2</v>
      </c>
      <c r="BE144" s="118">
        <f t="shared" si="165"/>
        <v>0</v>
      </c>
      <c r="BF144" s="118">
        <f t="shared" si="169"/>
        <v>0</v>
      </c>
      <c r="BG144" s="117">
        <f t="shared" si="171"/>
        <v>1089</v>
      </c>
      <c r="BH144" s="117">
        <f t="shared" si="170"/>
        <v>1089</v>
      </c>
      <c r="BI144" s="117">
        <f t="shared" si="166"/>
        <v>1089</v>
      </c>
      <c r="BJ144" s="117">
        <f t="shared" si="166"/>
        <v>1089</v>
      </c>
      <c r="BK144" s="117">
        <f t="shared" si="101"/>
        <v>1089</v>
      </c>
      <c r="BL144" s="117">
        <f t="shared" si="118"/>
        <v>1089</v>
      </c>
      <c r="BM144" s="117">
        <f t="shared" si="168"/>
        <v>1089</v>
      </c>
      <c r="BN144" s="117">
        <f t="shared" si="119"/>
        <v>0</v>
      </c>
      <c r="BO144" s="118"/>
      <c r="BP144" s="118">
        <f t="shared" si="167"/>
        <v>0</v>
      </c>
      <c r="BQ144" s="117"/>
      <c r="BR144" s="117">
        <f>BN144</f>
        <v>0</v>
      </c>
      <c r="BS144" s="108" t="s">
        <v>175</v>
      </c>
      <c r="BT144" s="109"/>
    </row>
    <row r="145" spans="1:72" s="16" customFormat="1" ht="51" hidden="1" x14ac:dyDescent="0.2">
      <c r="A145" s="17"/>
      <c r="B145" s="183" t="s">
        <v>337</v>
      </c>
      <c r="C145" s="8"/>
      <c r="D145" s="24" t="s">
        <v>338</v>
      </c>
      <c r="E145" s="17">
        <v>2015</v>
      </c>
      <c r="F145" s="129" t="s">
        <v>339</v>
      </c>
      <c r="G145" s="119">
        <v>1791</v>
      </c>
      <c r="H145" s="119">
        <v>448</v>
      </c>
      <c r="I145" s="118"/>
      <c r="J145" s="118"/>
      <c r="K145" s="118"/>
      <c r="L145" s="117"/>
      <c r="M145" s="117"/>
      <c r="N145" s="117"/>
      <c r="O145" s="117"/>
      <c r="P145" s="118"/>
      <c r="Q145" s="118"/>
      <c r="R145" s="117"/>
      <c r="S145" s="117"/>
      <c r="T145" s="118"/>
      <c r="U145" s="117"/>
      <c r="V145" s="117"/>
      <c r="W145" s="117"/>
      <c r="X145" s="118"/>
      <c r="Y145" s="118"/>
      <c r="Z145" s="118"/>
      <c r="AA145" s="118"/>
      <c r="AB145" s="117"/>
      <c r="AC145" s="117"/>
      <c r="AD145" s="117"/>
      <c r="AE145" s="118"/>
      <c r="AF145" s="118"/>
      <c r="AG145" s="117"/>
      <c r="AH145" s="117"/>
      <c r="AI145" s="117"/>
      <c r="AJ145" s="117"/>
      <c r="AK145" s="117"/>
      <c r="AL145" s="117"/>
      <c r="AM145" s="117"/>
      <c r="AN145" s="117"/>
      <c r="AO145" s="117"/>
      <c r="AP145" s="118"/>
      <c r="AQ145" s="118"/>
      <c r="AR145" s="118">
        <f t="shared" si="162"/>
        <v>0</v>
      </c>
      <c r="AS145" s="117">
        <v>1743</v>
      </c>
      <c r="AT145" s="117">
        <v>1743</v>
      </c>
      <c r="AU145" s="118">
        <v>448</v>
      </c>
      <c r="AV145" s="118">
        <f t="shared" si="163"/>
        <v>448</v>
      </c>
      <c r="AW145" s="118">
        <v>400</v>
      </c>
      <c r="AX145" s="118">
        <v>48</v>
      </c>
      <c r="AY145" s="118">
        <f t="shared" si="160"/>
        <v>48</v>
      </c>
      <c r="AZ145" s="118">
        <v>48</v>
      </c>
      <c r="BA145" s="118"/>
      <c r="BB145" s="118">
        <f t="shared" si="112"/>
        <v>0</v>
      </c>
      <c r="BC145" s="118"/>
      <c r="BD145" s="117">
        <f t="shared" si="105"/>
        <v>0</v>
      </c>
      <c r="BE145" s="118">
        <f t="shared" si="165"/>
        <v>0</v>
      </c>
      <c r="BF145" s="118">
        <f t="shared" si="169"/>
        <v>0</v>
      </c>
      <c r="BG145" s="117">
        <f t="shared" si="171"/>
        <v>448</v>
      </c>
      <c r="BH145" s="117">
        <f t="shared" si="170"/>
        <v>448</v>
      </c>
      <c r="BI145" s="117">
        <f t="shared" si="166"/>
        <v>448</v>
      </c>
      <c r="BJ145" s="117">
        <f t="shared" si="166"/>
        <v>448</v>
      </c>
      <c r="BK145" s="117">
        <f t="shared" si="101"/>
        <v>448</v>
      </c>
      <c r="BL145" s="117">
        <f t="shared" si="118"/>
        <v>448</v>
      </c>
      <c r="BM145" s="117">
        <f t="shared" si="168"/>
        <v>48</v>
      </c>
      <c r="BN145" s="117">
        <f t="shared" si="119"/>
        <v>0</v>
      </c>
      <c r="BO145" s="118"/>
      <c r="BP145" s="118">
        <f t="shared" si="167"/>
        <v>0</v>
      </c>
      <c r="BQ145" s="117"/>
      <c r="BR145" s="117">
        <f>BN145</f>
        <v>0</v>
      </c>
      <c r="BS145" s="108" t="s">
        <v>175</v>
      </c>
      <c r="BT145" s="109"/>
    </row>
    <row r="146" spans="1:72" s="16" customFormat="1" ht="135" hidden="1" x14ac:dyDescent="0.2">
      <c r="A146" s="17"/>
      <c r="B146" s="182" t="s">
        <v>340</v>
      </c>
      <c r="C146" s="95"/>
      <c r="D146" s="95"/>
      <c r="E146" s="21" t="s">
        <v>275</v>
      </c>
      <c r="F146" s="17" t="s">
        <v>341</v>
      </c>
      <c r="G146" s="117">
        <v>18343</v>
      </c>
      <c r="H146" s="117">
        <v>16500</v>
      </c>
      <c r="I146" s="118"/>
      <c r="J146" s="118"/>
      <c r="K146" s="118"/>
      <c r="L146" s="119"/>
      <c r="M146" s="117">
        <f>L146</f>
        <v>0</v>
      </c>
      <c r="N146" s="119">
        <v>1500</v>
      </c>
      <c r="O146" s="119">
        <f>N146</f>
        <v>1500</v>
      </c>
      <c r="P146" s="119">
        <v>5000</v>
      </c>
      <c r="Q146" s="119">
        <f>P146</f>
        <v>5000</v>
      </c>
      <c r="R146" s="119">
        <f>N146</f>
        <v>1500</v>
      </c>
      <c r="S146" s="119">
        <f>O146</f>
        <v>1500</v>
      </c>
      <c r="T146" s="119">
        <f>P146</f>
        <v>5000</v>
      </c>
      <c r="U146" s="119">
        <f>T146</f>
        <v>5000</v>
      </c>
      <c r="V146" s="117">
        <f>L146+N146</f>
        <v>1500</v>
      </c>
      <c r="W146" s="117">
        <f>M146+O146</f>
        <v>1500</v>
      </c>
      <c r="X146" s="119">
        <f>H146-W146</f>
        <v>15000</v>
      </c>
      <c r="Y146" s="119">
        <f>X146</f>
        <v>15000</v>
      </c>
      <c r="Z146" s="119"/>
      <c r="AA146" s="119"/>
      <c r="AB146" s="117">
        <v>1400</v>
      </c>
      <c r="AC146" s="117">
        <f>AB146</f>
        <v>1400</v>
      </c>
      <c r="AD146" s="117"/>
      <c r="AE146" s="118"/>
      <c r="AF146" s="118">
        <f t="shared" ref="AF146:AF154" si="172">V146+AC146</f>
        <v>2900</v>
      </c>
      <c r="AG146" s="119">
        <v>3000</v>
      </c>
      <c r="AH146" s="117">
        <f>AB146+AG146</f>
        <v>4400</v>
      </c>
      <c r="AI146" s="117">
        <f>AH146</f>
        <v>4400</v>
      </c>
      <c r="AJ146" s="117"/>
      <c r="AK146" s="117"/>
      <c r="AL146" s="117">
        <f t="shared" ref="AL146:AL155" si="173">AM146</f>
        <v>1400</v>
      </c>
      <c r="AM146" s="117">
        <v>1400</v>
      </c>
      <c r="AN146" s="117">
        <f>V146+AH146</f>
        <v>5900</v>
      </c>
      <c r="AO146" s="117">
        <f>W146+AI146</f>
        <v>5900</v>
      </c>
      <c r="AP146" s="119">
        <v>7000</v>
      </c>
      <c r="AQ146" s="119">
        <v>3699</v>
      </c>
      <c r="AR146" s="118">
        <f t="shared" si="162"/>
        <v>3699</v>
      </c>
      <c r="AS146" s="117">
        <f t="shared" ref="AS146:AS155" si="174">AN146+AP146</f>
        <v>12900</v>
      </c>
      <c r="AT146" s="117">
        <f t="shared" ref="AT146:AT155" si="175">AO146+AP146</f>
        <v>12900</v>
      </c>
      <c r="AU146" s="118">
        <v>10698</v>
      </c>
      <c r="AV146" s="118">
        <f t="shared" si="163"/>
        <v>10698</v>
      </c>
      <c r="AW146" s="118">
        <f t="shared" ref="AW146:AW154" si="176">AI146+AP146</f>
        <v>11400</v>
      </c>
      <c r="AX146" s="118">
        <f t="shared" ref="AX146:AX155" si="177">AV146-AI146-AP146</f>
        <v>-702</v>
      </c>
      <c r="AY146" s="118">
        <f t="shared" si="160"/>
        <v>0</v>
      </c>
      <c r="AZ146" s="121"/>
      <c r="BA146" s="118">
        <f>(H146*90%)-AS146</f>
        <v>1950</v>
      </c>
      <c r="BB146" s="118">
        <f t="shared" si="112"/>
        <v>-702</v>
      </c>
      <c r="BC146" s="118"/>
      <c r="BD146" s="117">
        <f t="shared" si="105"/>
        <v>-702</v>
      </c>
      <c r="BE146" s="118">
        <f t="shared" si="165"/>
        <v>0</v>
      </c>
      <c r="BF146" s="118">
        <f t="shared" si="169"/>
        <v>0</v>
      </c>
      <c r="BG146" s="117">
        <f t="shared" si="171"/>
        <v>11400</v>
      </c>
      <c r="BH146" s="117">
        <f t="shared" si="170"/>
        <v>11400</v>
      </c>
      <c r="BI146" s="117">
        <f t="shared" si="166"/>
        <v>10698</v>
      </c>
      <c r="BJ146" s="117">
        <f t="shared" si="166"/>
        <v>10698</v>
      </c>
      <c r="BK146" s="117">
        <f t="shared" si="101"/>
        <v>10262</v>
      </c>
      <c r="BL146" s="117">
        <f t="shared" si="118"/>
        <v>11400</v>
      </c>
      <c r="BM146" s="117">
        <f t="shared" si="168"/>
        <v>0</v>
      </c>
      <c r="BN146" s="117">
        <f t="shared" si="119"/>
        <v>-702</v>
      </c>
      <c r="BO146" s="118">
        <v>-436</v>
      </c>
      <c r="BP146" s="118">
        <f t="shared" si="167"/>
        <v>-1138</v>
      </c>
      <c r="BQ146" s="117"/>
      <c r="BR146" s="117"/>
      <c r="BS146" s="108" t="s">
        <v>175</v>
      </c>
      <c r="BT146" s="109"/>
    </row>
    <row r="147" spans="1:72" s="16" customFormat="1" ht="45" hidden="1" x14ac:dyDescent="0.2">
      <c r="A147" s="17"/>
      <c r="B147" s="182" t="s">
        <v>342</v>
      </c>
      <c r="C147" s="8"/>
      <c r="D147" s="8"/>
      <c r="E147" s="17"/>
      <c r="F147" s="17" t="s">
        <v>343</v>
      </c>
      <c r="G147" s="119">
        <v>4650</v>
      </c>
      <c r="H147" s="119">
        <v>4050</v>
      </c>
      <c r="I147" s="118"/>
      <c r="J147" s="118"/>
      <c r="K147" s="118"/>
      <c r="L147" s="117"/>
      <c r="M147" s="117"/>
      <c r="N147" s="117">
        <v>950</v>
      </c>
      <c r="O147" s="117">
        <v>350</v>
      </c>
      <c r="P147" s="118"/>
      <c r="Q147" s="118"/>
      <c r="R147" s="117"/>
      <c r="S147" s="117"/>
      <c r="T147" s="118"/>
      <c r="U147" s="117"/>
      <c r="V147" s="117">
        <v>950</v>
      </c>
      <c r="W147" s="117">
        <v>350</v>
      </c>
      <c r="X147" s="118">
        <v>3700</v>
      </c>
      <c r="Y147" s="118">
        <v>3700</v>
      </c>
      <c r="Z147" s="118"/>
      <c r="AA147" s="118"/>
      <c r="AB147" s="117"/>
      <c r="AC147" s="117"/>
      <c r="AD147" s="117">
        <v>900</v>
      </c>
      <c r="AE147" s="118"/>
      <c r="AF147" s="118">
        <f t="shared" si="172"/>
        <v>950</v>
      </c>
      <c r="AG147" s="117">
        <v>2000</v>
      </c>
      <c r="AH147" s="117">
        <f>AB147+AG147</f>
        <v>2000</v>
      </c>
      <c r="AI147" s="117">
        <f>AH147</f>
        <v>2000</v>
      </c>
      <c r="AJ147" s="117"/>
      <c r="AK147" s="117"/>
      <c r="AL147" s="117">
        <f t="shared" si="173"/>
        <v>0</v>
      </c>
      <c r="AM147" s="117"/>
      <c r="AN147" s="117">
        <f>V147+AH147</f>
        <v>2950</v>
      </c>
      <c r="AO147" s="117">
        <f>W147+AI147</f>
        <v>2350</v>
      </c>
      <c r="AP147" s="118">
        <v>1200</v>
      </c>
      <c r="AQ147" s="118">
        <v>1200</v>
      </c>
      <c r="AR147" s="118">
        <f t="shared" si="162"/>
        <v>1200</v>
      </c>
      <c r="AS147" s="117">
        <f t="shared" si="174"/>
        <v>4150</v>
      </c>
      <c r="AT147" s="117">
        <f t="shared" si="175"/>
        <v>3550</v>
      </c>
      <c r="AU147" s="118">
        <v>3563</v>
      </c>
      <c r="AV147" s="118">
        <f t="shared" si="163"/>
        <v>3563</v>
      </c>
      <c r="AW147" s="118">
        <f t="shared" si="176"/>
        <v>3200</v>
      </c>
      <c r="AX147" s="118">
        <f t="shared" si="177"/>
        <v>363</v>
      </c>
      <c r="AY147" s="118">
        <f t="shared" si="160"/>
        <v>0</v>
      </c>
      <c r="AZ147" s="118">
        <v>0</v>
      </c>
      <c r="BA147" s="118"/>
      <c r="BB147" s="118">
        <f t="shared" si="112"/>
        <v>363</v>
      </c>
      <c r="BC147" s="118"/>
      <c r="BD147" s="117">
        <f t="shared" si="105"/>
        <v>363</v>
      </c>
      <c r="BE147" s="118">
        <f t="shared" si="165"/>
        <v>0</v>
      </c>
      <c r="BF147" s="118">
        <f t="shared" si="169"/>
        <v>0</v>
      </c>
      <c r="BG147" s="117">
        <f t="shared" si="171"/>
        <v>3200</v>
      </c>
      <c r="BH147" s="117">
        <f t="shared" si="170"/>
        <v>3200</v>
      </c>
      <c r="BI147" s="117">
        <f t="shared" si="166"/>
        <v>3563</v>
      </c>
      <c r="BJ147" s="117">
        <f t="shared" si="166"/>
        <v>3563</v>
      </c>
      <c r="BK147" s="117">
        <f t="shared" si="101"/>
        <v>3563</v>
      </c>
      <c r="BL147" s="117">
        <f t="shared" si="118"/>
        <v>3200</v>
      </c>
      <c r="BM147" s="117">
        <f t="shared" si="168"/>
        <v>0</v>
      </c>
      <c r="BN147" s="117">
        <f t="shared" si="119"/>
        <v>363</v>
      </c>
      <c r="BO147" s="118"/>
      <c r="BP147" s="118">
        <f t="shared" si="167"/>
        <v>363</v>
      </c>
      <c r="BQ147" s="117"/>
      <c r="BR147" s="117"/>
      <c r="BS147" s="108" t="s">
        <v>194</v>
      </c>
      <c r="BT147" s="109"/>
    </row>
    <row r="148" spans="1:72" s="16" customFormat="1" ht="30" hidden="1" x14ac:dyDescent="0.2">
      <c r="A148" s="17"/>
      <c r="B148" s="188" t="s">
        <v>327</v>
      </c>
      <c r="C148" s="8"/>
      <c r="D148" s="8"/>
      <c r="E148" s="17"/>
      <c r="F148" s="222" t="s">
        <v>344</v>
      </c>
      <c r="G148" s="119">
        <v>4522</v>
      </c>
      <c r="H148" s="119">
        <v>4400</v>
      </c>
      <c r="I148" s="118"/>
      <c r="J148" s="118"/>
      <c r="K148" s="118"/>
      <c r="L148" s="117"/>
      <c r="M148" s="117"/>
      <c r="N148" s="117">
        <v>950</v>
      </c>
      <c r="O148" s="117">
        <v>350</v>
      </c>
      <c r="P148" s="118"/>
      <c r="Q148" s="118"/>
      <c r="R148" s="117"/>
      <c r="S148" s="117"/>
      <c r="T148" s="118"/>
      <c r="U148" s="117"/>
      <c r="V148" s="117">
        <v>950</v>
      </c>
      <c r="W148" s="117">
        <v>350</v>
      </c>
      <c r="X148" s="118">
        <v>3700</v>
      </c>
      <c r="Y148" s="118">
        <v>3700</v>
      </c>
      <c r="Z148" s="118"/>
      <c r="AA148" s="118"/>
      <c r="AB148" s="117"/>
      <c r="AC148" s="117"/>
      <c r="AD148" s="117">
        <v>900</v>
      </c>
      <c r="AE148" s="118"/>
      <c r="AF148" s="118">
        <f t="shared" si="172"/>
        <v>950</v>
      </c>
      <c r="AG148" s="117">
        <v>2000</v>
      </c>
      <c r="AH148" s="117">
        <v>1400</v>
      </c>
      <c r="AI148" s="117">
        <v>1400</v>
      </c>
      <c r="AJ148" s="117"/>
      <c r="AK148" s="117"/>
      <c r="AL148" s="117">
        <f t="shared" si="173"/>
        <v>0</v>
      </c>
      <c r="AM148" s="117"/>
      <c r="AN148" s="117">
        <v>4360</v>
      </c>
      <c r="AO148" s="117">
        <v>4360</v>
      </c>
      <c r="AP148" s="118">
        <v>62</v>
      </c>
      <c r="AQ148" s="118"/>
      <c r="AR148" s="118">
        <f t="shared" si="162"/>
        <v>0</v>
      </c>
      <c r="AS148" s="117">
        <f t="shared" si="174"/>
        <v>4422</v>
      </c>
      <c r="AT148" s="117">
        <f t="shared" si="175"/>
        <v>4422</v>
      </c>
      <c r="AU148" s="118">
        <v>1462</v>
      </c>
      <c r="AV148" s="118">
        <f t="shared" si="163"/>
        <v>1462</v>
      </c>
      <c r="AW148" s="118">
        <f t="shared" si="176"/>
        <v>1462</v>
      </c>
      <c r="AX148" s="118">
        <f t="shared" si="177"/>
        <v>0</v>
      </c>
      <c r="AY148" s="118">
        <f t="shared" si="160"/>
        <v>0</v>
      </c>
      <c r="AZ148" s="118"/>
      <c r="BA148" s="118"/>
      <c r="BB148" s="118">
        <f t="shared" si="112"/>
        <v>0</v>
      </c>
      <c r="BC148" s="118"/>
      <c r="BD148" s="117">
        <f t="shared" si="105"/>
        <v>0</v>
      </c>
      <c r="BE148" s="118">
        <f t="shared" si="165"/>
        <v>0</v>
      </c>
      <c r="BF148" s="118">
        <f t="shared" si="169"/>
        <v>0</v>
      </c>
      <c r="BG148" s="117">
        <f t="shared" si="171"/>
        <v>1462</v>
      </c>
      <c r="BH148" s="117">
        <f t="shared" si="170"/>
        <v>1462</v>
      </c>
      <c r="BI148" s="117">
        <f t="shared" si="166"/>
        <v>1462</v>
      </c>
      <c r="BJ148" s="117">
        <f t="shared" si="166"/>
        <v>1462</v>
      </c>
      <c r="BK148" s="117">
        <f t="shared" si="101"/>
        <v>1462</v>
      </c>
      <c r="BL148" s="117">
        <f t="shared" si="118"/>
        <v>1462</v>
      </c>
      <c r="BM148" s="117">
        <f t="shared" si="168"/>
        <v>0</v>
      </c>
      <c r="BN148" s="117">
        <f t="shared" si="119"/>
        <v>0</v>
      </c>
      <c r="BO148" s="118"/>
      <c r="BP148" s="118">
        <f t="shared" si="167"/>
        <v>0</v>
      </c>
      <c r="BQ148" s="117"/>
      <c r="BR148" s="117">
        <f>BN148</f>
        <v>0</v>
      </c>
      <c r="BS148" s="108" t="s">
        <v>194</v>
      </c>
      <c r="BT148" s="109"/>
    </row>
    <row r="149" spans="1:72" s="32" customFormat="1" ht="135" hidden="1" x14ac:dyDescent="0.2">
      <c r="A149" s="17"/>
      <c r="B149" s="182" t="s">
        <v>345</v>
      </c>
      <c r="C149" s="8"/>
      <c r="D149" s="8"/>
      <c r="E149" s="21" t="s">
        <v>275</v>
      </c>
      <c r="F149" s="17" t="s">
        <v>346</v>
      </c>
      <c r="G149" s="117">
        <v>3908</v>
      </c>
      <c r="H149" s="121">
        <f>G149</f>
        <v>3908</v>
      </c>
      <c r="I149" s="118"/>
      <c r="J149" s="118"/>
      <c r="K149" s="118"/>
      <c r="L149" s="117"/>
      <c r="M149" s="117">
        <f>L149</f>
        <v>0</v>
      </c>
      <c r="N149" s="117">
        <v>600</v>
      </c>
      <c r="O149" s="117"/>
      <c r="P149" s="118">
        <f>G149</f>
        <v>3908</v>
      </c>
      <c r="Q149" s="118"/>
      <c r="R149" s="117">
        <v>187</v>
      </c>
      <c r="S149" s="117"/>
      <c r="T149" s="118"/>
      <c r="U149" s="117">
        <v>800</v>
      </c>
      <c r="V149" s="117">
        <v>1261</v>
      </c>
      <c r="W149" s="117">
        <f t="shared" ref="W149:W154" si="178">M149+O149</f>
        <v>0</v>
      </c>
      <c r="X149" s="117">
        <v>3807</v>
      </c>
      <c r="Y149" s="121">
        <v>3200</v>
      </c>
      <c r="Z149" s="118"/>
      <c r="AA149" s="118"/>
      <c r="AB149" s="117">
        <v>800</v>
      </c>
      <c r="AC149" s="117">
        <f t="shared" ref="AC149:AC154" si="179">AB149</f>
        <v>800</v>
      </c>
      <c r="AD149" s="117"/>
      <c r="AE149" s="118"/>
      <c r="AF149" s="118">
        <f t="shared" si="172"/>
        <v>2061</v>
      </c>
      <c r="AG149" s="117">
        <v>1471</v>
      </c>
      <c r="AH149" s="117">
        <f>AB149+AG149+1000</f>
        <v>3271</v>
      </c>
      <c r="AI149" s="117">
        <f t="shared" ref="AI149:AI155" si="180">AH149</f>
        <v>3271</v>
      </c>
      <c r="AJ149" s="117"/>
      <c r="AK149" s="117"/>
      <c r="AL149" s="117">
        <f t="shared" si="173"/>
        <v>0</v>
      </c>
      <c r="AM149" s="117"/>
      <c r="AN149" s="117">
        <f t="shared" ref="AN149:AO155" si="181">V149+AH149</f>
        <v>4532</v>
      </c>
      <c r="AO149" s="117">
        <f t="shared" si="181"/>
        <v>3271</v>
      </c>
      <c r="AP149" s="121"/>
      <c r="AQ149" s="121"/>
      <c r="AR149" s="118">
        <f t="shared" si="162"/>
        <v>0</v>
      </c>
      <c r="AS149" s="117">
        <f t="shared" si="174"/>
        <v>4532</v>
      </c>
      <c r="AT149" s="117">
        <f t="shared" si="175"/>
        <v>3271</v>
      </c>
      <c r="AU149" s="118">
        <f>AH149</f>
        <v>3271</v>
      </c>
      <c r="AV149" s="118">
        <f t="shared" si="163"/>
        <v>3271</v>
      </c>
      <c r="AW149" s="118">
        <f t="shared" si="176"/>
        <v>3271</v>
      </c>
      <c r="AX149" s="118">
        <f t="shared" si="177"/>
        <v>0</v>
      </c>
      <c r="AY149" s="118">
        <f t="shared" si="160"/>
        <v>0</v>
      </c>
      <c r="AZ149" s="121"/>
      <c r="BA149" s="121"/>
      <c r="BB149" s="118">
        <f t="shared" si="112"/>
        <v>0</v>
      </c>
      <c r="BC149" s="118"/>
      <c r="BD149" s="117">
        <f t="shared" si="105"/>
        <v>0</v>
      </c>
      <c r="BE149" s="118">
        <f t="shared" si="165"/>
        <v>0</v>
      </c>
      <c r="BF149" s="118">
        <f t="shared" si="169"/>
        <v>0</v>
      </c>
      <c r="BG149" s="117">
        <f t="shared" si="171"/>
        <v>3271</v>
      </c>
      <c r="BH149" s="117">
        <f t="shared" si="170"/>
        <v>3271</v>
      </c>
      <c r="BI149" s="117">
        <f t="shared" si="166"/>
        <v>3271</v>
      </c>
      <c r="BJ149" s="117">
        <f t="shared" si="166"/>
        <v>3271</v>
      </c>
      <c r="BK149" s="117">
        <f t="shared" si="101"/>
        <v>3271</v>
      </c>
      <c r="BL149" s="117">
        <f t="shared" si="118"/>
        <v>3271</v>
      </c>
      <c r="BM149" s="117">
        <f t="shared" si="168"/>
        <v>0</v>
      </c>
      <c r="BN149" s="117">
        <f t="shared" si="119"/>
        <v>0</v>
      </c>
      <c r="BO149" s="118"/>
      <c r="BP149" s="118">
        <f t="shared" si="167"/>
        <v>0</v>
      </c>
      <c r="BQ149" s="117"/>
      <c r="BR149" s="117">
        <f>BN149</f>
        <v>0</v>
      </c>
      <c r="BS149" s="108" t="s">
        <v>347</v>
      </c>
      <c r="BT149" s="109"/>
    </row>
    <row r="150" spans="1:72" s="16" customFormat="1" ht="135" hidden="1" x14ac:dyDescent="0.2">
      <c r="A150" s="17"/>
      <c r="B150" s="182" t="s">
        <v>348</v>
      </c>
      <c r="C150" s="8"/>
      <c r="D150" s="8"/>
      <c r="E150" s="21" t="s">
        <v>275</v>
      </c>
      <c r="F150" s="17" t="s">
        <v>349</v>
      </c>
      <c r="G150" s="117">
        <v>10061</v>
      </c>
      <c r="H150" s="117">
        <v>9610</v>
      </c>
      <c r="I150" s="118"/>
      <c r="J150" s="118"/>
      <c r="K150" s="118"/>
      <c r="L150" s="117">
        <v>5500</v>
      </c>
      <c r="M150" s="117">
        <f>L150</f>
        <v>5500</v>
      </c>
      <c r="N150" s="117">
        <v>3000</v>
      </c>
      <c r="O150" s="117">
        <v>3000</v>
      </c>
      <c r="P150" s="119">
        <f>N150*1.1</f>
        <v>3300.0000000000005</v>
      </c>
      <c r="Q150" s="119">
        <f>P150</f>
        <v>3300.0000000000005</v>
      </c>
      <c r="R150" s="117">
        <v>3000</v>
      </c>
      <c r="S150" s="117">
        <v>3000</v>
      </c>
      <c r="T150" s="118"/>
      <c r="U150" s="117">
        <v>4114</v>
      </c>
      <c r="V150" s="117">
        <f>L150+N150</f>
        <v>8500</v>
      </c>
      <c r="W150" s="117">
        <f t="shared" si="178"/>
        <v>8500</v>
      </c>
      <c r="X150" s="118">
        <v>1107</v>
      </c>
      <c r="Y150" s="118">
        <v>1107</v>
      </c>
      <c r="Z150" s="118"/>
      <c r="AA150" s="118"/>
      <c r="AB150" s="117">
        <v>500</v>
      </c>
      <c r="AC150" s="117">
        <f t="shared" si="179"/>
        <v>500</v>
      </c>
      <c r="AD150" s="117"/>
      <c r="AE150" s="118"/>
      <c r="AF150" s="118">
        <f t="shared" si="172"/>
        <v>9000</v>
      </c>
      <c r="AG150" s="117">
        <v>161</v>
      </c>
      <c r="AH150" s="117">
        <f t="shared" ref="AH150:AH155" si="182">AB150+AG150</f>
        <v>661</v>
      </c>
      <c r="AI150" s="117">
        <f t="shared" si="180"/>
        <v>661</v>
      </c>
      <c r="AJ150" s="117"/>
      <c r="AK150" s="117"/>
      <c r="AL150" s="117">
        <f t="shared" si="173"/>
        <v>0</v>
      </c>
      <c r="AM150" s="117"/>
      <c r="AN150" s="117">
        <f t="shared" si="181"/>
        <v>9161</v>
      </c>
      <c r="AO150" s="117">
        <f t="shared" si="181"/>
        <v>9161</v>
      </c>
      <c r="AP150" s="118">
        <v>445</v>
      </c>
      <c r="AQ150" s="118">
        <v>437</v>
      </c>
      <c r="AR150" s="118">
        <f t="shared" si="162"/>
        <v>437</v>
      </c>
      <c r="AS150" s="117">
        <f t="shared" si="174"/>
        <v>9606</v>
      </c>
      <c r="AT150" s="117">
        <f t="shared" si="175"/>
        <v>9606</v>
      </c>
      <c r="AU150" s="118">
        <v>1106</v>
      </c>
      <c r="AV150" s="118">
        <f t="shared" si="163"/>
        <v>1106</v>
      </c>
      <c r="AW150" s="118">
        <f t="shared" si="176"/>
        <v>1106</v>
      </c>
      <c r="AX150" s="118">
        <f t="shared" si="177"/>
        <v>0</v>
      </c>
      <c r="AY150" s="118">
        <f t="shared" si="160"/>
        <v>0</v>
      </c>
      <c r="AZ150" s="118"/>
      <c r="BA150" s="118"/>
      <c r="BB150" s="118">
        <f t="shared" si="112"/>
        <v>0</v>
      </c>
      <c r="BC150" s="118"/>
      <c r="BD150" s="117">
        <f t="shared" si="105"/>
        <v>0</v>
      </c>
      <c r="BE150" s="118">
        <f t="shared" si="165"/>
        <v>0</v>
      </c>
      <c r="BF150" s="118">
        <f t="shared" si="169"/>
        <v>0</v>
      </c>
      <c r="BG150" s="117">
        <f t="shared" si="171"/>
        <v>1106</v>
      </c>
      <c r="BH150" s="117">
        <f t="shared" si="170"/>
        <v>1106</v>
      </c>
      <c r="BI150" s="117">
        <f t="shared" si="166"/>
        <v>1106</v>
      </c>
      <c r="BJ150" s="117">
        <f t="shared" si="166"/>
        <v>1106</v>
      </c>
      <c r="BK150" s="117">
        <f t="shared" si="101"/>
        <v>1106</v>
      </c>
      <c r="BL150" s="117">
        <f t="shared" si="118"/>
        <v>1106</v>
      </c>
      <c r="BM150" s="117">
        <f t="shared" si="168"/>
        <v>0</v>
      </c>
      <c r="BN150" s="117">
        <f t="shared" si="119"/>
        <v>0</v>
      </c>
      <c r="BO150" s="118"/>
      <c r="BP150" s="118">
        <f t="shared" si="167"/>
        <v>0</v>
      </c>
      <c r="BQ150" s="117"/>
      <c r="BR150" s="117">
        <f>BN150</f>
        <v>0</v>
      </c>
      <c r="BS150" s="108" t="s">
        <v>347</v>
      </c>
      <c r="BT150" s="109"/>
    </row>
    <row r="151" spans="1:72" s="16" customFormat="1" ht="135" hidden="1" x14ac:dyDescent="0.2">
      <c r="A151" s="17"/>
      <c r="B151" s="182" t="s">
        <v>350</v>
      </c>
      <c r="C151" s="8"/>
      <c r="D151" s="8"/>
      <c r="E151" s="21" t="s">
        <v>275</v>
      </c>
      <c r="F151" s="17" t="s">
        <v>351</v>
      </c>
      <c r="G151" s="117">
        <v>3627</v>
      </c>
      <c r="H151" s="117">
        <v>3527</v>
      </c>
      <c r="I151" s="118"/>
      <c r="J151" s="118"/>
      <c r="K151" s="118"/>
      <c r="L151" s="117">
        <v>100</v>
      </c>
      <c r="M151" s="117">
        <v>0</v>
      </c>
      <c r="N151" s="117">
        <v>2700</v>
      </c>
      <c r="O151" s="117">
        <v>2700</v>
      </c>
      <c r="P151" s="119">
        <f>N151*1.1</f>
        <v>2970.0000000000005</v>
      </c>
      <c r="Q151" s="119">
        <f>P151</f>
        <v>2970.0000000000005</v>
      </c>
      <c r="R151" s="117">
        <v>2300</v>
      </c>
      <c r="S151" s="117">
        <v>2300</v>
      </c>
      <c r="T151" s="118"/>
      <c r="U151" s="117">
        <v>2769</v>
      </c>
      <c r="V151" s="117">
        <f>L151+N151</f>
        <v>2800</v>
      </c>
      <c r="W151" s="117">
        <f t="shared" si="178"/>
        <v>2700</v>
      </c>
      <c r="X151" s="118">
        <v>627</v>
      </c>
      <c r="Y151" s="118">
        <f>X151</f>
        <v>627</v>
      </c>
      <c r="Z151" s="118"/>
      <c r="AA151" s="118"/>
      <c r="AB151" s="117">
        <v>500</v>
      </c>
      <c r="AC151" s="117">
        <f t="shared" si="179"/>
        <v>500</v>
      </c>
      <c r="AD151" s="117"/>
      <c r="AE151" s="118"/>
      <c r="AF151" s="118">
        <f t="shared" si="172"/>
        <v>3300</v>
      </c>
      <c r="AG151" s="117"/>
      <c r="AH151" s="117">
        <f t="shared" si="182"/>
        <v>500</v>
      </c>
      <c r="AI151" s="117">
        <f t="shared" si="180"/>
        <v>500</v>
      </c>
      <c r="AJ151" s="117"/>
      <c r="AK151" s="117"/>
      <c r="AL151" s="117">
        <f t="shared" si="173"/>
        <v>401</v>
      </c>
      <c r="AM151" s="117">
        <v>401</v>
      </c>
      <c r="AN151" s="117">
        <f t="shared" si="181"/>
        <v>3300</v>
      </c>
      <c r="AO151" s="117">
        <f t="shared" si="181"/>
        <v>3200</v>
      </c>
      <c r="AP151" s="118"/>
      <c r="AQ151" s="118"/>
      <c r="AR151" s="118">
        <f t="shared" si="162"/>
        <v>0</v>
      </c>
      <c r="AS151" s="117">
        <f t="shared" si="174"/>
        <v>3300</v>
      </c>
      <c r="AT151" s="117">
        <f t="shared" si="175"/>
        <v>3200</v>
      </c>
      <c r="AU151" s="118">
        <f>X151</f>
        <v>627</v>
      </c>
      <c r="AV151" s="118">
        <f t="shared" si="163"/>
        <v>627</v>
      </c>
      <c r="AW151" s="118">
        <f t="shared" si="176"/>
        <v>500</v>
      </c>
      <c r="AX151" s="118">
        <f t="shared" si="177"/>
        <v>127</v>
      </c>
      <c r="AY151" s="118">
        <f t="shared" si="160"/>
        <v>0</v>
      </c>
      <c r="AZ151" s="118"/>
      <c r="BA151" s="118"/>
      <c r="BB151" s="118">
        <f t="shared" si="112"/>
        <v>127</v>
      </c>
      <c r="BC151" s="118"/>
      <c r="BD151" s="117">
        <f t="shared" si="105"/>
        <v>127</v>
      </c>
      <c r="BE151" s="118">
        <f t="shared" si="165"/>
        <v>0</v>
      </c>
      <c r="BF151" s="118">
        <f t="shared" si="169"/>
        <v>0</v>
      </c>
      <c r="BG151" s="117">
        <f t="shared" si="171"/>
        <v>500</v>
      </c>
      <c r="BH151" s="117">
        <f t="shared" si="170"/>
        <v>500</v>
      </c>
      <c r="BI151" s="117">
        <f t="shared" si="166"/>
        <v>627</v>
      </c>
      <c r="BJ151" s="117">
        <f t="shared" si="166"/>
        <v>627</v>
      </c>
      <c r="BK151" s="117">
        <f t="shared" ref="BK151:BK214" si="183">BL151+BP151</f>
        <v>500</v>
      </c>
      <c r="BL151" s="117">
        <f t="shared" si="118"/>
        <v>500</v>
      </c>
      <c r="BM151" s="117">
        <f t="shared" si="168"/>
        <v>0</v>
      </c>
      <c r="BN151" s="117">
        <f t="shared" si="119"/>
        <v>127</v>
      </c>
      <c r="BO151" s="118"/>
      <c r="BP151" s="118">
        <v>0</v>
      </c>
      <c r="BQ151" s="117"/>
      <c r="BR151" s="117">
        <v>0</v>
      </c>
      <c r="BS151" s="108" t="s">
        <v>347</v>
      </c>
      <c r="BT151" s="109"/>
    </row>
    <row r="152" spans="1:72" s="16" customFormat="1" ht="135" hidden="1" x14ac:dyDescent="0.2">
      <c r="A152" s="17"/>
      <c r="B152" s="182" t="s">
        <v>352</v>
      </c>
      <c r="C152" s="8"/>
      <c r="D152" s="8"/>
      <c r="E152" s="21" t="s">
        <v>275</v>
      </c>
      <c r="F152" s="17" t="s">
        <v>353</v>
      </c>
      <c r="G152" s="117">
        <v>3966</v>
      </c>
      <c r="H152" s="117">
        <v>3966</v>
      </c>
      <c r="I152" s="118"/>
      <c r="J152" s="118"/>
      <c r="K152" s="118"/>
      <c r="L152" s="117"/>
      <c r="M152" s="117">
        <f>L152</f>
        <v>0</v>
      </c>
      <c r="N152" s="117">
        <v>2800</v>
      </c>
      <c r="O152" s="117">
        <v>2800</v>
      </c>
      <c r="P152" s="119">
        <f>N152*1.1</f>
        <v>3080.0000000000005</v>
      </c>
      <c r="Q152" s="119">
        <f>P152</f>
        <v>3080.0000000000005</v>
      </c>
      <c r="R152" s="117">
        <v>2400</v>
      </c>
      <c r="S152" s="117">
        <v>2400</v>
      </c>
      <c r="T152" s="118"/>
      <c r="U152" s="117">
        <v>2420</v>
      </c>
      <c r="V152" s="117">
        <f>L152+N152</f>
        <v>2800</v>
      </c>
      <c r="W152" s="117">
        <f t="shared" si="178"/>
        <v>2800</v>
      </c>
      <c r="X152" s="118">
        <v>723</v>
      </c>
      <c r="Y152" s="118">
        <f>X152</f>
        <v>723</v>
      </c>
      <c r="Z152" s="118"/>
      <c r="AA152" s="118"/>
      <c r="AB152" s="117">
        <v>500</v>
      </c>
      <c r="AC152" s="117">
        <f t="shared" si="179"/>
        <v>500</v>
      </c>
      <c r="AD152" s="117"/>
      <c r="AE152" s="118"/>
      <c r="AF152" s="118">
        <f t="shared" si="172"/>
        <v>3300</v>
      </c>
      <c r="AG152" s="117">
        <v>223</v>
      </c>
      <c r="AH152" s="117">
        <f t="shared" si="182"/>
        <v>723</v>
      </c>
      <c r="AI152" s="117">
        <f t="shared" si="180"/>
        <v>723</v>
      </c>
      <c r="AJ152" s="117"/>
      <c r="AK152" s="117"/>
      <c r="AL152" s="117">
        <f t="shared" si="173"/>
        <v>396</v>
      </c>
      <c r="AM152" s="117">
        <v>396</v>
      </c>
      <c r="AN152" s="117">
        <f t="shared" si="181"/>
        <v>3523</v>
      </c>
      <c r="AO152" s="117">
        <f t="shared" si="181"/>
        <v>3523</v>
      </c>
      <c r="AP152" s="118">
        <v>6</v>
      </c>
      <c r="AQ152" s="118"/>
      <c r="AR152" s="118">
        <f t="shared" si="162"/>
        <v>0</v>
      </c>
      <c r="AS152" s="117">
        <f t="shared" si="174"/>
        <v>3529</v>
      </c>
      <c r="AT152" s="117">
        <f t="shared" si="175"/>
        <v>3529</v>
      </c>
      <c r="AU152" s="118">
        <v>729</v>
      </c>
      <c r="AV152" s="118">
        <f t="shared" si="163"/>
        <v>729</v>
      </c>
      <c r="AW152" s="118">
        <f t="shared" si="176"/>
        <v>729</v>
      </c>
      <c r="AX152" s="118">
        <f t="shared" si="177"/>
        <v>0</v>
      </c>
      <c r="AY152" s="118">
        <f t="shared" si="160"/>
        <v>0</v>
      </c>
      <c r="AZ152" s="118"/>
      <c r="BA152" s="118"/>
      <c r="BB152" s="118">
        <f t="shared" si="112"/>
        <v>0</v>
      </c>
      <c r="BC152" s="118"/>
      <c r="BD152" s="117">
        <f t="shared" ref="BD152:BD211" si="184">BB152-BC152</f>
        <v>0</v>
      </c>
      <c r="BE152" s="118">
        <f t="shared" si="165"/>
        <v>0</v>
      </c>
      <c r="BF152" s="118">
        <f t="shared" si="169"/>
        <v>0</v>
      </c>
      <c r="BG152" s="117">
        <f t="shared" si="171"/>
        <v>729</v>
      </c>
      <c r="BH152" s="117">
        <f t="shared" si="170"/>
        <v>729</v>
      </c>
      <c r="BI152" s="117">
        <f t="shared" si="166"/>
        <v>729</v>
      </c>
      <c r="BJ152" s="117">
        <f t="shared" si="166"/>
        <v>729</v>
      </c>
      <c r="BK152" s="117">
        <f t="shared" si="183"/>
        <v>729</v>
      </c>
      <c r="BL152" s="117">
        <f t="shared" si="118"/>
        <v>729</v>
      </c>
      <c r="BM152" s="117">
        <f t="shared" si="168"/>
        <v>0</v>
      </c>
      <c r="BN152" s="117">
        <f t="shared" si="119"/>
        <v>0</v>
      </c>
      <c r="BO152" s="118"/>
      <c r="BP152" s="118">
        <f>BN152+BO152</f>
        <v>0</v>
      </c>
      <c r="BQ152" s="117"/>
      <c r="BR152" s="117">
        <f>BN152</f>
        <v>0</v>
      </c>
      <c r="BS152" s="108" t="s">
        <v>347</v>
      </c>
      <c r="BT152" s="109"/>
    </row>
    <row r="153" spans="1:72" s="20" customFormat="1" ht="135" hidden="1" x14ac:dyDescent="0.2">
      <c r="A153" s="17"/>
      <c r="B153" s="182" t="s">
        <v>354</v>
      </c>
      <c r="C153" s="8"/>
      <c r="D153" s="8"/>
      <c r="E153" s="21" t="s">
        <v>275</v>
      </c>
      <c r="F153" s="17" t="s">
        <v>355</v>
      </c>
      <c r="G153" s="117">
        <v>3807</v>
      </c>
      <c r="H153" s="121">
        <v>3200</v>
      </c>
      <c r="I153" s="118"/>
      <c r="J153" s="118"/>
      <c r="K153" s="118"/>
      <c r="L153" s="118"/>
      <c r="M153" s="117">
        <f>L153</f>
        <v>0</v>
      </c>
      <c r="N153" s="118">
        <v>412</v>
      </c>
      <c r="O153" s="117"/>
      <c r="P153" s="118">
        <f>G153</f>
        <v>3807</v>
      </c>
      <c r="Q153" s="118"/>
      <c r="R153" s="117">
        <v>412</v>
      </c>
      <c r="S153" s="117"/>
      <c r="T153" s="118"/>
      <c r="U153" s="117"/>
      <c r="V153" s="117">
        <v>1261</v>
      </c>
      <c r="W153" s="117">
        <f t="shared" si="178"/>
        <v>0</v>
      </c>
      <c r="X153" s="117">
        <v>2550</v>
      </c>
      <c r="Y153" s="121">
        <v>2550</v>
      </c>
      <c r="Z153" s="118"/>
      <c r="AA153" s="118"/>
      <c r="AB153" s="117">
        <v>800</v>
      </c>
      <c r="AC153" s="117">
        <f t="shared" si="179"/>
        <v>800</v>
      </c>
      <c r="AD153" s="117">
        <v>1300</v>
      </c>
      <c r="AE153" s="118"/>
      <c r="AF153" s="118">
        <f t="shared" si="172"/>
        <v>2061</v>
      </c>
      <c r="AG153" s="118">
        <v>1000</v>
      </c>
      <c r="AH153" s="117">
        <f t="shared" si="182"/>
        <v>1800</v>
      </c>
      <c r="AI153" s="117">
        <f t="shared" si="180"/>
        <v>1800</v>
      </c>
      <c r="AJ153" s="117"/>
      <c r="AK153" s="117"/>
      <c r="AL153" s="117">
        <f t="shared" si="173"/>
        <v>0</v>
      </c>
      <c r="AM153" s="117"/>
      <c r="AN153" s="117">
        <f t="shared" si="181"/>
        <v>3061</v>
      </c>
      <c r="AO153" s="117">
        <f t="shared" si="181"/>
        <v>1800</v>
      </c>
      <c r="AP153" s="121"/>
      <c r="AQ153" s="121"/>
      <c r="AR153" s="118">
        <f t="shared" si="162"/>
        <v>0</v>
      </c>
      <c r="AS153" s="117">
        <f t="shared" si="174"/>
        <v>3061</v>
      </c>
      <c r="AT153" s="117">
        <f t="shared" si="175"/>
        <v>1800</v>
      </c>
      <c r="AU153" s="118">
        <f>X153</f>
        <v>2550</v>
      </c>
      <c r="AV153" s="118">
        <f t="shared" si="163"/>
        <v>2550</v>
      </c>
      <c r="AW153" s="118">
        <f t="shared" si="176"/>
        <v>1800</v>
      </c>
      <c r="AX153" s="118">
        <f t="shared" si="177"/>
        <v>750</v>
      </c>
      <c r="AY153" s="118">
        <f t="shared" si="160"/>
        <v>0</v>
      </c>
      <c r="AZ153" s="121"/>
      <c r="BA153" s="121"/>
      <c r="BB153" s="118">
        <f t="shared" si="112"/>
        <v>750</v>
      </c>
      <c r="BC153" s="118"/>
      <c r="BD153" s="117">
        <f t="shared" si="184"/>
        <v>750</v>
      </c>
      <c r="BE153" s="118">
        <f t="shared" si="165"/>
        <v>0</v>
      </c>
      <c r="BF153" s="118">
        <f t="shared" si="169"/>
        <v>0</v>
      </c>
      <c r="BG153" s="117">
        <f t="shared" si="171"/>
        <v>1800</v>
      </c>
      <c r="BH153" s="117">
        <f t="shared" si="170"/>
        <v>1800</v>
      </c>
      <c r="BI153" s="117">
        <f t="shared" si="166"/>
        <v>2550</v>
      </c>
      <c r="BJ153" s="117">
        <f t="shared" si="166"/>
        <v>2550</v>
      </c>
      <c r="BK153" s="117">
        <f t="shared" si="183"/>
        <v>1800</v>
      </c>
      <c r="BL153" s="117">
        <f t="shared" si="118"/>
        <v>1800</v>
      </c>
      <c r="BM153" s="117">
        <f t="shared" si="168"/>
        <v>0</v>
      </c>
      <c r="BN153" s="117">
        <f t="shared" si="119"/>
        <v>750</v>
      </c>
      <c r="BO153" s="118"/>
      <c r="BP153" s="118">
        <v>0</v>
      </c>
      <c r="BQ153" s="117"/>
      <c r="BR153" s="117">
        <v>0</v>
      </c>
      <c r="BS153" s="108" t="s">
        <v>347</v>
      </c>
      <c r="BT153" s="109"/>
    </row>
    <row r="154" spans="1:72" s="32" customFormat="1" ht="135" hidden="1" x14ac:dyDescent="0.2">
      <c r="A154" s="17"/>
      <c r="B154" s="182" t="s">
        <v>356</v>
      </c>
      <c r="C154" s="8"/>
      <c r="D154" s="8"/>
      <c r="E154" s="21" t="s">
        <v>275</v>
      </c>
      <c r="F154" s="17" t="s">
        <v>357</v>
      </c>
      <c r="G154" s="117">
        <v>3015</v>
      </c>
      <c r="H154" s="121">
        <v>2000</v>
      </c>
      <c r="I154" s="118"/>
      <c r="J154" s="118"/>
      <c r="K154" s="118"/>
      <c r="L154" s="117"/>
      <c r="M154" s="117">
        <f>L154</f>
        <v>0</v>
      </c>
      <c r="N154" s="117">
        <v>187</v>
      </c>
      <c r="O154" s="117"/>
      <c r="P154" s="118">
        <f>G154</f>
        <v>3015</v>
      </c>
      <c r="Q154" s="118"/>
      <c r="R154" s="117">
        <v>187</v>
      </c>
      <c r="S154" s="117"/>
      <c r="T154" s="118"/>
      <c r="U154" s="117">
        <v>800</v>
      </c>
      <c r="V154" s="117">
        <v>1000</v>
      </c>
      <c r="W154" s="117">
        <f t="shared" si="178"/>
        <v>0</v>
      </c>
      <c r="X154" s="117">
        <v>1401</v>
      </c>
      <c r="Y154" s="117">
        <v>1401</v>
      </c>
      <c r="Z154" s="118"/>
      <c r="AA154" s="118"/>
      <c r="AB154" s="117">
        <v>600</v>
      </c>
      <c r="AC154" s="117">
        <f t="shared" si="179"/>
        <v>600</v>
      </c>
      <c r="AD154" s="117"/>
      <c r="AE154" s="118"/>
      <c r="AF154" s="118">
        <f t="shared" si="172"/>
        <v>1600</v>
      </c>
      <c r="AG154" s="117">
        <v>801</v>
      </c>
      <c r="AH154" s="117">
        <f t="shared" si="182"/>
        <v>1401</v>
      </c>
      <c r="AI154" s="117">
        <f t="shared" si="180"/>
        <v>1401</v>
      </c>
      <c r="AJ154" s="117"/>
      <c r="AK154" s="117"/>
      <c r="AL154" s="117">
        <f t="shared" si="173"/>
        <v>0</v>
      </c>
      <c r="AM154" s="117"/>
      <c r="AN154" s="117">
        <f t="shared" si="181"/>
        <v>2401</v>
      </c>
      <c r="AO154" s="117">
        <f t="shared" si="181"/>
        <v>1401</v>
      </c>
      <c r="AP154" s="117"/>
      <c r="AQ154" s="117"/>
      <c r="AR154" s="118">
        <f t="shared" si="162"/>
        <v>0</v>
      </c>
      <c r="AS154" s="117">
        <f t="shared" si="174"/>
        <v>2401</v>
      </c>
      <c r="AT154" s="117">
        <f t="shared" si="175"/>
        <v>1401</v>
      </c>
      <c r="AU154" s="118">
        <f>X154</f>
        <v>1401</v>
      </c>
      <c r="AV154" s="118">
        <f t="shared" si="163"/>
        <v>1401</v>
      </c>
      <c r="AW154" s="118">
        <f t="shared" si="176"/>
        <v>1401</v>
      </c>
      <c r="AX154" s="118">
        <f t="shared" si="177"/>
        <v>0</v>
      </c>
      <c r="AY154" s="118">
        <f t="shared" si="160"/>
        <v>0</v>
      </c>
      <c r="AZ154" s="117"/>
      <c r="BA154" s="117"/>
      <c r="BB154" s="118">
        <f t="shared" ref="BB154:BB211" si="185">AX154-AY154</f>
        <v>0</v>
      </c>
      <c r="BC154" s="118"/>
      <c r="BD154" s="117">
        <f t="shared" si="184"/>
        <v>0</v>
      </c>
      <c r="BE154" s="118">
        <f t="shared" si="165"/>
        <v>0</v>
      </c>
      <c r="BF154" s="118">
        <f t="shared" si="169"/>
        <v>0</v>
      </c>
      <c r="BG154" s="117">
        <f t="shared" si="171"/>
        <v>1401</v>
      </c>
      <c r="BH154" s="117">
        <f t="shared" si="170"/>
        <v>1401</v>
      </c>
      <c r="BI154" s="117">
        <f t="shared" si="166"/>
        <v>1401</v>
      </c>
      <c r="BJ154" s="117">
        <f t="shared" si="166"/>
        <v>1401</v>
      </c>
      <c r="BK154" s="117">
        <f t="shared" si="183"/>
        <v>1401</v>
      </c>
      <c r="BL154" s="117">
        <f>BH154</f>
        <v>1401</v>
      </c>
      <c r="BM154" s="117">
        <f t="shared" si="168"/>
        <v>0</v>
      </c>
      <c r="BN154" s="117">
        <f t="shared" ref="BN154:BN189" si="186">BJ154-BL154</f>
        <v>0</v>
      </c>
      <c r="BO154" s="118"/>
      <c r="BP154" s="118">
        <f t="shared" ref="BP154:BP202" si="187">BN154+BO154</f>
        <v>0</v>
      </c>
      <c r="BQ154" s="117"/>
      <c r="BR154" s="117">
        <f>BN154</f>
        <v>0</v>
      </c>
      <c r="BS154" s="108" t="s">
        <v>347</v>
      </c>
      <c r="BT154" s="109"/>
    </row>
    <row r="155" spans="1:72" s="16" customFormat="1" ht="30" hidden="1" x14ac:dyDescent="0.2">
      <c r="A155" s="17"/>
      <c r="B155" s="182" t="s">
        <v>358</v>
      </c>
      <c r="C155" s="8"/>
      <c r="D155" s="8"/>
      <c r="E155" s="17"/>
      <c r="F155" s="21" t="s">
        <v>359</v>
      </c>
      <c r="G155" s="119">
        <v>35405</v>
      </c>
      <c r="H155" s="119">
        <v>23582</v>
      </c>
      <c r="I155" s="118"/>
      <c r="J155" s="118"/>
      <c r="K155" s="118"/>
      <c r="L155" s="117"/>
      <c r="M155" s="117"/>
      <c r="N155" s="117"/>
      <c r="O155" s="117"/>
      <c r="P155" s="118"/>
      <c r="Q155" s="118"/>
      <c r="R155" s="117"/>
      <c r="S155" s="117"/>
      <c r="T155" s="118"/>
      <c r="U155" s="117"/>
      <c r="V155" s="119">
        <f>21725+446</f>
        <v>22171</v>
      </c>
      <c r="W155" s="119">
        <f>21725+446</f>
        <v>22171</v>
      </c>
      <c r="X155" s="118">
        <v>1002</v>
      </c>
      <c r="Y155" s="118">
        <v>1002</v>
      </c>
      <c r="Z155" s="118"/>
      <c r="AA155" s="118"/>
      <c r="AB155" s="117"/>
      <c r="AC155" s="117"/>
      <c r="AD155" s="117"/>
      <c r="AE155" s="118"/>
      <c r="AF155" s="119">
        <f>21725+446</f>
        <v>22171</v>
      </c>
      <c r="AG155" s="117">
        <v>832</v>
      </c>
      <c r="AH155" s="117">
        <f t="shared" si="182"/>
        <v>832</v>
      </c>
      <c r="AI155" s="117">
        <f t="shared" si="180"/>
        <v>832</v>
      </c>
      <c r="AJ155" s="117"/>
      <c r="AK155" s="117"/>
      <c r="AL155" s="117">
        <f t="shared" si="173"/>
        <v>0</v>
      </c>
      <c r="AM155" s="117"/>
      <c r="AN155" s="117">
        <f t="shared" si="181"/>
        <v>23003</v>
      </c>
      <c r="AO155" s="117">
        <f t="shared" si="181"/>
        <v>23003</v>
      </c>
      <c r="AP155" s="118">
        <v>175</v>
      </c>
      <c r="AQ155" s="118"/>
      <c r="AR155" s="118"/>
      <c r="AS155" s="117">
        <f t="shared" si="174"/>
        <v>23178</v>
      </c>
      <c r="AT155" s="117">
        <f t="shared" si="175"/>
        <v>23178</v>
      </c>
      <c r="AU155" s="118">
        <v>1007</v>
      </c>
      <c r="AV155" s="118">
        <f t="shared" si="163"/>
        <v>1007</v>
      </c>
      <c r="AW155" s="118"/>
      <c r="AX155" s="118">
        <f t="shared" si="177"/>
        <v>0</v>
      </c>
      <c r="AY155" s="118">
        <f t="shared" si="160"/>
        <v>0</v>
      </c>
      <c r="AZ155" s="118"/>
      <c r="BA155" s="118"/>
      <c r="BB155" s="118">
        <f t="shared" si="185"/>
        <v>0</v>
      </c>
      <c r="BC155" s="118"/>
      <c r="BD155" s="117">
        <f t="shared" si="184"/>
        <v>0</v>
      </c>
      <c r="BE155" s="118">
        <f t="shared" si="165"/>
        <v>0</v>
      </c>
      <c r="BF155" s="118">
        <f t="shared" si="169"/>
        <v>0</v>
      </c>
      <c r="BG155" s="117">
        <f t="shared" si="171"/>
        <v>0</v>
      </c>
      <c r="BH155" s="117">
        <f t="shared" si="170"/>
        <v>0</v>
      </c>
      <c r="BI155" s="117">
        <f t="shared" si="166"/>
        <v>1007</v>
      </c>
      <c r="BJ155" s="117">
        <f t="shared" si="166"/>
        <v>1007</v>
      </c>
      <c r="BK155" s="117">
        <f t="shared" si="183"/>
        <v>1007</v>
      </c>
      <c r="BL155" s="117">
        <v>1007</v>
      </c>
      <c r="BM155" s="117">
        <f t="shared" si="168"/>
        <v>0</v>
      </c>
      <c r="BN155" s="117">
        <f t="shared" si="186"/>
        <v>0</v>
      </c>
      <c r="BO155" s="118"/>
      <c r="BP155" s="118">
        <f t="shared" si="187"/>
        <v>0</v>
      </c>
      <c r="BQ155" s="117"/>
      <c r="BR155" s="117"/>
      <c r="BS155" s="108" t="s">
        <v>201</v>
      </c>
      <c r="BT155" s="109"/>
    </row>
    <row r="156" spans="1:72" s="20" customFormat="1" ht="45" hidden="1" x14ac:dyDescent="0.2">
      <c r="A156" s="17"/>
      <c r="B156" s="190" t="s">
        <v>360</v>
      </c>
      <c r="C156" s="8"/>
      <c r="D156" s="8"/>
      <c r="E156" s="17"/>
      <c r="F156" s="129" t="s">
        <v>361</v>
      </c>
      <c r="G156" s="119">
        <v>14565</v>
      </c>
      <c r="H156" s="119">
        <v>5730</v>
      </c>
      <c r="I156" s="118"/>
      <c r="J156" s="118"/>
      <c r="K156" s="118"/>
      <c r="L156" s="117"/>
      <c r="M156" s="117"/>
      <c r="N156" s="117"/>
      <c r="O156" s="117"/>
      <c r="P156" s="118"/>
      <c r="Q156" s="118"/>
      <c r="R156" s="117"/>
      <c r="S156" s="117"/>
      <c r="T156" s="118"/>
      <c r="U156" s="117"/>
      <c r="V156" s="117"/>
      <c r="W156" s="117"/>
      <c r="X156" s="117"/>
      <c r="Y156" s="121"/>
      <c r="Z156" s="118"/>
      <c r="AA156" s="118"/>
      <c r="AB156" s="117"/>
      <c r="AC156" s="117"/>
      <c r="AD156" s="117"/>
      <c r="AE156" s="118"/>
      <c r="AF156" s="118"/>
      <c r="AG156" s="117"/>
      <c r="AH156" s="117"/>
      <c r="AI156" s="117"/>
      <c r="AJ156" s="117"/>
      <c r="AK156" s="117"/>
      <c r="AL156" s="117"/>
      <c r="AM156" s="117"/>
      <c r="AN156" s="117"/>
      <c r="AO156" s="117"/>
      <c r="AP156" s="121"/>
      <c r="AQ156" s="121"/>
      <c r="AR156" s="118">
        <f>AQ156</f>
        <v>0</v>
      </c>
      <c r="AS156" s="117"/>
      <c r="AT156" s="117"/>
      <c r="AU156" s="119">
        <v>1203</v>
      </c>
      <c r="AV156" s="119">
        <v>1203</v>
      </c>
      <c r="AW156" s="118"/>
      <c r="AX156" s="118">
        <v>1203</v>
      </c>
      <c r="AY156" s="118">
        <f t="shared" si="160"/>
        <v>1082</v>
      </c>
      <c r="AZ156" s="121">
        <v>1082</v>
      </c>
      <c r="BA156" s="121"/>
      <c r="BB156" s="118">
        <f t="shared" si="185"/>
        <v>121</v>
      </c>
      <c r="BC156" s="118"/>
      <c r="BD156" s="117">
        <f t="shared" si="184"/>
        <v>121</v>
      </c>
      <c r="BE156" s="118">
        <f t="shared" si="165"/>
        <v>0</v>
      </c>
      <c r="BF156" s="118">
        <f t="shared" si="169"/>
        <v>0</v>
      </c>
      <c r="BG156" s="117">
        <f t="shared" si="171"/>
        <v>1082</v>
      </c>
      <c r="BH156" s="117">
        <f t="shared" si="170"/>
        <v>1082</v>
      </c>
      <c r="BI156" s="117">
        <f t="shared" si="166"/>
        <v>1203</v>
      </c>
      <c r="BJ156" s="117">
        <f t="shared" si="166"/>
        <v>1203</v>
      </c>
      <c r="BK156" s="117">
        <f t="shared" si="183"/>
        <v>1073</v>
      </c>
      <c r="BL156" s="117">
        <f>BH156</f>
        <v>1082</v>
      </c>
      <c r="BM156" s="117">
        <f t="shared" si="168"/>
        <v>1082</v>
      </c>
      <c r="BN156" s="117">
        <f t="shared" si="186"/>
        <v>121</v>
      </c>
      <c r="BO156" s="118">
        <v>-130</v>
      </c>
      <c r="BP156" s="118">
        <f t="shared" si="187"/>
        <v>-9</v>
      </c>
      <c r="BQ156" s="117"/>
      <c r="BR156" s="117"/>
      <c r="BS156" s="108" t="s">
        <v>201</v>
      </c>
      <c r="BT156" s="109"/>
    </row>
    <row r="157" spans="1:72" s="18" customFormat="1" ht="30" hidden="1" x14ac:dyDescent="0.2">
      <c r="A157" s="17"/>
      <c r="B157" s="190" t="s">
        <v>362</v>
      </c>
      <c r="C157" s="14"/>
      <c r="D157" s="14"/>
      <c r="E157" s="17">
        <v>2017</v>
      </c>
      <c r="F157" s="17" t="s">
        <v>363</v>
      </c>
      <c r="G157" s="117">
        <v>5955</v>
      </c>
      <c r="H157" s="119">
        <v>5435</v>
      </c>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118">
        <v>1800</v>
      </c>
      <c r="AQ157" s="118">
        <v>1717</v>
      </c>
      <c r="AR157" s="118">
        <f>AQ157</f>
        <v>1717</v>
      </c>
      <c r="AS157" s="117">
        <f>AN157+AP157</f>
        <v>1800</v>
      </c>
      <c r="AT157" s="117">
        <f>AO157+AP157</f>
        <v>1800</v>
      </c>
      <c r="AU157" s="117">
        <f>G157</f>
        <v>5955</v>
      </c>
      <c r="AV157" s="118">
        <f>H157</f>
        <v>5435</v>
      </c>
      <c r="AW157" s="118">
        <f>AI157+AP157</f>
        <v>1800</v>
      </c>
      <c r="AX157" s="118">
        <f>AV157-AI157-AP157-50</f>
        <v>3585</v>
      </c>
      <c r="AY157" s="118">
        <f t="shared" si="160"/>
        <v>2800</v>
      </c>
      <c r="AZ157" s="118">
        <v>2800</v>
      </c>
      <c r="BA157" s="118">
        <f>(H157*70%)-AS157</f>
        <v>2004.4999999999995</v>
      </c>
      <c r="BB157" s="118">
        <f t="shared" si="185"/>
        <v>785</v>
      </c>
      <c r="BC157" s="118">
        <v>660</v>
      </c>
      <c r="BD157" s="117">
        <f t="shared" si="184"/>
        <v>125</v>
      </c>
      <c r="BE157" s="118">
        <f t="shared" si="165"/>
        <v>0</v>
      </c>
      <c r="BF157" s="118">
        <f t="shared" si="169"/>
        <v>0</v>
      </c>
      <c r="BG157" s="117">
        <f t="shared" si="171"/>
        <v>4600</v>
      </c>
      <c r="BH157" s="117">
        <f t="shared" si="170"/>
        <v>4600</v>
      </c>
      <c r="BI157" s="117">
        <f t="shared" si="166"/>
        <v>5955</v>
      </c>
      <c r="BJ157" s="117">
        <f t="shared" si="166"/>
        <v>5435</v>
      </c>
      <c r="BK157" s="117">
        <f t="shared" si="183"/>
        <v>5435</v>
      </c>
      <c r="BL157" s="117">
        <f>BH157</f>
        <v>4600</v>
      </c>
      <c r="BM157" s="117">
        <f t="shared" si="168"/>
        <v>2800</v>
      </c>
      <c r="BN157" s="117">
        <f t="shared" si="186"/>
        <v>835</v>
      </c>
      <c r="BO157" s="118"/>
      <c r="BP157" s="118">
        <f t="shared" si="187"/>
        <v>835</v>
      </c>
      <c r="BQ157" s="117"/>
      <c r="BR157" s="117"/>
      <c r="BS157" s="17" t="s">
        <v>201</v>
      </c>
      <c r="BT157" s="163"/>
    </row>
    <row r="158" spans="1:72" s="20" customFormat="1" ht="135" hidden="1" x14ac:dyDescent="0.2">
      <c r="A158" s="17"/>
      <c r="B158" s="190" t="s">
        <v>364</v>
      </c>
      <c r="C158" s="8"/>
      <c r="D158" s="8"/>
      <c r="E158" s="17" t="s">
        <v>330</v>
      </c>
      <c r="F158" s="222" t="s">
        <v>365</v>
      </c>
      <c r="G158" s="119">
        <v>489</v>
      </c>
      <c r="H158" s="119">
        <v>480</v>
      </c>
      <c r="I158" s="118"/>
      <c r="J158" s="118"/>
      <c r="K158" s="118"/>
      <c r="L158" s="117"/>
      <c r="M158" s="117"/>
      <c r="N158" s="117"/>
      <c r="O158" s="117"/>
      <c r="P158" s="118"/>
      <c r="Q158" s="118"/>
      <c r="R158" s="117"/>
      <c r="S158" s="117"/>
      <c r="T158" s="118"/>
      <c r="U158" s="117"/>
      <c r="V158" s="117"/>
      <c r="W158" s="117"/>
      <c r="X158" s="117">
        <f>G158</f>
        <v>489</v>
      </c>
      <c r="Y158" s="121">
        <f>H158</f>
        <v>480</v>
      </c>
      <c r="Z158" s="118"/>
      <c r="AA158" s="118"/>
      <c r="AB158" s="117">
        <v>1000</v>
      </c>
      <c r="AC158" s="117">
        <f>AB158</f>
        <v>1000</v>
      </c>
      <c r="AD158" s="117"/>
      <c r="AE158" s="118"/>
      <c r="AF158" s="118">
        <f t="shared" ref="AF158:AF173" si="188">V158+AC158</f>
        <v>1000</v>
      </c>
      <c r="AG158" s="117"/>
      <c r="AH158" s="117">
        <f t="shared" ref="AH158:AH179" si="189">AB158+AG158</f>
        <v>1000</v>
      </c>
      <c r="AI158" s="117">
        <f t="shared" ref="AI158:AI179" si="190">AH158</f>
        <v>1000</v>
      </c>
      <c r="AJ158" s="117"/>
      <c r="AK158" s="117"/>
      <c r="AL158" s="117">
        <f t="shared" ref="AL158:AL179" si="191">AM158</f>
        <v>913</v>
      </c>
      <c r="AM158" s="117">
        <v>913</v>
      </c>
      <c r="AN158" s="117">
        <f>V158+AH158</f>
        <v>1000</v>
      </c>
      <c r="AO158" s="117">
        <f>W158+AI158</f>
        <v>1000</v>
      </c>
      <c r="AP158" s="121"/>
      <c r="AQ158" s="121"/>
      <c r="AR158" s="121"/>
      <c r="AS158" s="117"/>
      <c r="AT158" s="117">
        <v>180</v>
      </c>
      <c r="AU158" s="119">
        <v>489</v>
      </c>
      <c r="AV158" s="119">
        <v>480</v>
      </c>
      <c r="AW158" s="118">
        <f>AT158</f>
        <v>180</v>
      </c>
      <c r="AX158" s="118">
        <f>AV158-AW158</f>
        <v>300</v>
      </c>
      <c r="AY158" s="121">
        <v>0</v>
      </c>
      <c r="AZ158" s="121">
        <v>0</v>
      </c>
      <c r="BA158" s="121"/>
      <c r="BB158" s="118">
        <f t="shared" si="185"/>
        <v>300</v>
      </c>
      <c r="BC158" s="118"/>
      <c r="BD158" s="117">
        <f t="shared" si="184"/>
        <v>300</v>
      </c>
      <c r="BE158" s="118"/>
      <c r="BF158" s="118"/>
      <c r="BG158" s="117"/>
      <c r="BH158" s="117"/>
      <c r="BI158" s="117">
        <v>300</v>
      </c>
      <c r="BJ158" s="117">
        <v>300</v>
      </c>
      <c r="BK158" s="117">
        <f t="shared" si="183"/>
        <v>318</v>
      </c>
      <c r="BL158" s="117">
        <v>282</v>
      </c>
      <c r="BM158" s="117">
        <f t="shared" si="168"/>
        <v>0</v>
      </c>
      <c r="BN158" s="117">
        <f t="shared" si="186"/>
        <v>18</v>
      </c>
      <c r="BO158" s="118">
        <v>18</v>
      </c>
      <c r="BP158" s="118">
        <f t="shared" si="187"/>
        <v>36</v>
      </c>
      <c r="BQ158" s="117"/>
      <c r="BR158" s="117"/>
      <c r="BS158" s="108" t="s">
        <v>201</v>
      </c>
      <c r="BT158" s="109"/>
    </row>
    <row r="159" spans="1:72" s="30" customFormat="1" ht="135" hidden="1" x14ac:dyDescent="0.2">
      <c r="A159" s="17"/>
      <c r="B159" s="191" t="s">
        <v>366</v>
      </c>
      <c r="C159" s="8"/>
      <c r="D159" s="28"/>
      <c r="E159" s="29" t="s">
        <v>367</v>
      </c>
      <c r="F159" s="223" t="s">
        <v>368</v>
      </c>
      <c r="G159" s="118">
        <v>131000</v>
      </c>
      <c r="H159" s="118">
        <v>69000</v>
      </c>
      <c r="I159" s="118"/>
      <c r="J159" s="118"/>
      <c r="K159" s="118"/>
      <c r="L159" s="118"/>
      <c r="M159" s="117">
        <f>L159</f>
        <v>0</v>
      </c>
      <c r="N159" s="118">
        <v>3963</v>
      </c>
      <c r="O159" s="118">
        <v>3963</v>
      </c>
      <c r="P159" s="118"/>
      <c r="Q159" s="118"/>
      <c r="R159" s="118">
        <v>3963</v>
      </c>
      <c r="S159" s="118">
        <v>3963</v>
      </c>
      <c r="T159" s="118">
        <v>70585</v>
      </c>
      <c r="U159" s="118">
        <v>42351</v>
      </c>
      <c r="V159" s="117">
        <f>L159+N159</f>
        <v>3963</v>
      </c>
      <c r="W159" s="117">
        <f>M159+O159</f>
        <v>3963</v>
      </c>
      <c r="X159" s="118">
        <v>19000</v>
      </c>
      <c r="Y159" s="118">
        <v>14544</v>
      </c>
      <c r="Z159" s="118"/>
      <c r="AA159" s="118">
        <v>8980</v>
      </c>
      <c r="AB159" s="118">
        <v>1200</v>
      </c>
      <c r="AC159" s="117">
        <f>AB159</f>
        <v>1200</v>
      </c>
      <c r="AD159" s="118"/>
      <c r="AE159" s="118"/>
      <c r="AF159" s="118">
        <f t="shared" si="188"/>
        <v>5163</v>
      </c>
      <c r="AG159" s="118">
        <v>2000</v>
      </c>
      <c r="AH159" s="117">
        <f t="shared" si="189"/>
        <v>3200</v>
      </c>
      <c r="AI159" s="117">
        <f t="shared" si="190"/>
        <v>3200</v>
      </c>
      <c r="AJ159" s="117"/>
      <c r="AK159" s="117"/>
      <c r="AL159" s="117">
        <f t="shared" si="191"/>
        <v>726</v>
      </c>
      <c r="AM159" s="117">
        <v>726</v>
      </c>
      <c r="AN159" s="117">
        <v>90540</v>
      </c>
      <c r="AO159" s="117">
        <v>52334</v>
      </c>
      <c r="AP159" s="118">
        <v>8700</v>
      </c>
      <c r="AQ159" s="121">
        <v>6917</v>
      </c>
      <c r="AR159" s="118">
        <f t="shared" ref="AR159:AR173" si="192">AQ159</f>
        <v>6917</v>
      </c>
      <c r="AS159" s="117">
        <f t="shared" ref="AS159:AS186" si="193">AN159+AP159</f>
        <v>99240</v>
      </c>
      <c r="AT159" s="117">
        <f t="shared" ref="AT159:AT186" si="194">AO159+AP159</f>
        <v>61034</v>
      </c>
      <c r="AU159" s="118">
        <v>16200</v>
      </c>
      <c r="AV159" s="118">
        <f>AU159</f>
        <v>16200</v>
      </c>
      <c r="AW159" s="118">
        <f t="shared" ref="AW159:AW186" si="195">AI159+AP159</f>
        <v>11900</v>
      </c>
      <c r="AX159" s="118">
        <f t="shared" ref="AX159:AX179" si="196">AV159-AI159-AP159</f>
        <v>4300</v>
      </c>
      <c r="AY159" s="118">
        <f>AZ159</f>
        <v>4000</v>
      </c>
      <c r="AZ159" s="118">
        <v>4000</v>
      </c>
      <c r="BA159" s="118"/>
      <c r="BB159" s="118">
        <f t="shared" si="185"/>
        <v>300</v>
      </c>
      <c r="BC159" s="118"/>
      <c r="BD159" s="117">
        <f t="shared" si="184"/>
        <v>300</v>
      </c>
      <c r="BE159" s="118">
        <f t="shared" ref="BE159:BE168" si="197">AU159-BI159</f>
        <v>0</v>
      </c>
      <c r="BF159" s="118">
        <f t="shared" ref="BF159:BF168" si="198">BE159</f>
        <v>0</v>
      </c>
      <c r="BG159" s="117">
        <f>AW159+AY159</f>
        <v>15900</v>
      </c>
      <c r="BH159" s="117">
        <f t="shared" ref="BH159:BH167" si="199">BG159</f>
        <v>15900</v>
      </c>
      <c r="BI159" s="117">
        <f t="shared" ref="BI159:BJ168" si="200">AU159</f>
        <v>16200</v>
      </c>
      <c r="BJ159" s="117">
        <f t="shared" si="200"/>
        <v>16200</v>
      </c>
      <c r="BK159" s="117">
        <f t="shared" si="183"/>
        <v>16200</v>
      </c>
      <c r="BL159" s="117">
        <f t="shared" ref="BL159:BL167" si="201">BH159</f>
        <v>15900</v>
      </c>
      <c r="BM159" s="117">
        <f t="shared" si="168"/>
        <v>4000</v>
      </c>
      <c r="BN159" s="117">
        <f t="shared" si="186"/>
        <v>300</v>
      </c>
      <c r="BO159" s="118"/>
      <c r="BP159" s="118">
        <f t="shared" si="187"/>
        <v>300</v>
      </c>
      <c r="BQ159" s="117"/>
      <c r="BR159" s="117"/>
      <c r="BS159" s="108" t="s">
        <v>201</v>
      </c>
      <c r="BT159" s="109"/>
    </row>
    <row r="160" spans="1:72" s="20" customFormat="1" ht="135" hidden="1" x14ac:dyDescent="0.2">
      <c r="A160" s="17"/>
      <c r="B160" s="182" t="s">
        <v>369</v>
      </c>
      <c r="C160" s="8"/>
      <c r="D160" s="8"/>
      <c r="E160" s="17" t="s">
        <v>330</v>
      </c>
      <c r="F160" s="17" t="s">
        <v>370</v>
      </c>
      <c r="G160" s="120">
        <v>6931</v>
      </c>
      <c r="H160" s="119">
        <v>3940</v>
      </c>
      <c r="I160" s="118"/>
      <c r="J160" s="118"/>
      <c r="K160" s="118"/>
      <c r="L160" s="117"/>
      <c r="M160" s="117"/>
      <c r="N160" s="117"/>
      <c r="O160" s="117"/>
      <c r="P160" s="118"/>
      <c r="Q160" s="118"/>
      <c r="R160" s="117"/>
      <c r="S160" s="117"/>
      <c r="T160" s="118"/>
      <c r="U160" s="117">
        <v>500</v>
      </c>
      <c r="V160" s="117"/>
      <c r="W160" s="117"/>
      <c r="X160" s="117">
        <f>G160</f>
        <v>6931</v>
      </c>
      <c r="Y160" s="121">
        <f>H160</f>
        <v>3940</v>
      </c>
      <c r="Z160" s="118"/>
      <c r="AA160" s="118"/>
      <c r="AB160" s="117">
        <v>900</v>
      </c>
      <c r="AC160" s="117">
        <f>AB160</f>
        <v>900</v>
      </c>
      <c r="AD160" s="117"/>
      <c r="AE160" s="118"/>
      <c r="AF160" s="118">
        <f t="shared" si="188"/>
        <v>900</v>
      </c>
      <c r="AG160" s="117"/>
      <c r="AH160" s="117">
        <f t="shared" si="189"/>
        <v>900</v>
      </c>
      <c r="AI160" s="117">
        <f t="shared" si="190"/>
        <v>900</v>
      </c>
      <c r="AJ160" s="117"/>
      <c r="AK160" s="117"/>
      <c r="AL160" s="117">
        <f t="shared" si="191"/>
        <v>0</v>
      </c>
      <c r="AM160" s="117"/>
      <c r="AN160" s="117">
        <f t="shared" ref="AN160:AO175" si="202">V160+AH160</f>
        <v>900</v>
      </c>
      <c r="AO160" s="117">
        <f t="shared" si="202"/>
        <v>900</v>
      </c>
      <c r="AP160" s="121">
        <v>2700</v>
      </c>
      <c r="AQ160" s="121">
        <v>1981</v>
      </c>
      <c r="AR160" s="118">
        <f t="shared" si="192"/>
        <v>1981</v>
      </c>
      <c r="AS160" s="117">
        <f t="shared" si="193"/>
        <v>3600</v>
      </c>
      <c r="AT160" s="117">
        <f t="shared" si="194"/>
        <v>3600</v>
      </c>
      <c r="AU160" s="118">
        <v>3940</v>
      </c>
      <c r="AV160" s="118">
        <f>AU160</f>
        <v>3940</v>
      </c>
      <c r="AW160" s="118">
        <f t="shared" si="195"/>
        <v>3600</v>
      </c>
      <c r="AX160" s="118">
        <f t="shared" si="196"/>
        <v>340</v>
      </c>
      <c r="AY160" s="118">
        <f>AZ160</f>
        <v>0</v>
      </c>
      <c r="AZ160" s="121">
        <v>0</v>
      </c>
      <c r="BA160" s="118">
        <f t="shared" ref="BA160:BA165" si="203">(H160*90%)-AS160</f>
        <v>-54</v>
      </c>
      <c r="BB160" s="118">
        <f t="shared" si="185"/>
        <v>340</v>
      </c>
      <c r="BC160" s="118"/>
      <c r="BD160" s="117">
        <f t="shared" si="184"/>
        <v>340</v>
      </c>
      <c r="BE160" s="118">
        <f t="shared" si="197"/>
        <v>0</v>
      </c>
      <c r="BF160" s="118">
        <f t="shared" si="198"/>
        <v>0</v>
      </c>
      <c r="BG160" s="117">
        <v>5900</v>
      </c>
      <c r="BH160" s="117">
        <f t="shared" si="199"/>
        <v>5900</v>
      </c>
      <c r="BI160" s="117">
        <f t="shared" si="200"/>
        <v>3940</v>
      </c>
      <c r="BJ160" s="117">
        <f t="shared" si="200"/>
        <v>3940</v>
      </c>
      <c r="BK160" s="117">
        <f t="shared" si="183"/>
        <v>3940</v>
      </c>
      <c r="BL160" s="117">
        <f t="shared" si="201"/>
        <v>5900</v>
      </c>
      <c r="BM160" s="117">
        <f t="shared" si="168"/>
        <v>0</v>
      </c>
      <c r="BN160" s="117">
        <f t="shared" si="186"/>
        <v>-1960</v>
      </c>
      <c r="BO160" s="118"/>
      <c r="BP160" s="118">
        <f t="shared" si="187"/>
        <v>-1960</v>
      </c>
      <c r="BQ160" s="117"/>
      <c r="BR160" s="117"/>
      <c r="BS160" s="108" t="s">
        <v>59</v>
      </c>
      <c r="BT160" s="109"/>
    </row>
    <row r="161" spans="1:72" s="20" customFormat="1" ht="30" hidden="1" x14ac:dyDescent="0.2">
      <c r="A161" s="17"/>
      <c r="B161" s="182" t="s">
        <v>371</v>
      </c>
      <c r="C161" s="8"/>
      <c r="D161" s="8"/>
      <c r="E161" s="17">
        <v>2017</v>
      </c>
      <c r="F161" s="17" t="s">
        <v>372</v>
      </c>
      <c r="G161" s="120">
        <v>6949</v>
      </c>
      <c r="H161" s="119">
        <v>5850</v>
      </c>
      <c r="I161" s="118"/>
      <c r="J161" s="118"/>
      <c r="K161" s="118"/>
      <c r="L161" s="117"/>
      <c r="M161" s="117"/>
      <c r="N161" s="117"/>
      <c r="O161" s="117"/>
      <c r="P161" s="118"/>
      <c r="Q161" s="118"/>
      <c r="R161" s="117"/>
      <c r="S161" s="117"/>
      <c r="T161" s="118"/>
      <c r="U161" s="117"/>
      <c r="V161" s="117"/>
      <c r="W161" s="117"/>
      <c r="X161" s="117">
        <f>G161</f>
        <v>6949</v>
      </c>
      <c r="Y161" s="121">
        <f>H161</f>
        <v>5850</v>
      </c>
      <c r="Z161" s="118"/>
      <c r="AA161" s="118"/>
      <c r="AB161" s="117"/>
      <c r="AC161" s="117"/>
      <c r="AD161" s="117"/>
      <c r="AE161" s="118"/>
      <c r="AF161" s="118">
        <f t="shared" si="188"/>
        <v>0</v>
      </c>
      <c r="AG161" s="117">
        <v>1000</v>
      </c>
      <c r="AH161" s="117">
        <f t="shared" si="189"/>
        <v>1000</v>
      </c>
      <c r="AI161" s="117">
        <f t="shared" si="190"/>
        <v>1000</v>
      </c>
      <c r="AJ161" s="117"/>
      <c r="AK161" s="117"/>
      <c r="AL161" s="117">
        <f t="shared" si="191"/>
        <v>0</v>
      </c>
      <c r="AM161" s="117"/>
      <c r="AN161" s="117">
        <f t="shared" si="202"/>
        <v>1000</v>
      </c>
      <c r="AO161" s="117">
        <f t="shared" si="202"/>
        <v>1000</v>
      </c>
      <c r="AP161" s="121"/>
      <c r="AQ161" s="121"/>
      <c r="AR161" s="118">
        <f t="shared" si="192"/>
        <v>0</v>
      </c>
      <c r="AS161" s="117">
        <f t="shared" si="193"/>
        <v>1000</v>
      </c>
      <c r="AT161" s="117">
        <f t="shared" si="194"/>
        <v>1000</v>
      </c>
      <c r="AU161" s="118">
        <f>X161</f>
        <v>6949</v>
      </c>
      <c r="AV161" s="118">
        <f>H161</f>
        <v>5850</v>
      </c>
      <c r="AW161" s="118">
        <f t="shared" si="195"/>
        <v>1000</v>
      </c>
      <c r="AX161" s="118">
        <f t="shared" si="196"/>
        <v>4850</v>
      </c>
      <c r="AY161" s="118">
        <f>AZ161</f>
        <v>3500</v>
      </c>
      <c r="AZ161" s="121">
        <v>3500</v>
      </c>
      <c r="BA161" s="118">
        <f t="shared" si="203"/>
        <v>4265</v>
      </c>
      <c r="BB161" s="118">
        <f t="shared" si="185"/>
        <v>1350</v>
      </c>
      <c r="BC161" s="118"/>
      <c r="BD161" s="117">
        <f t="shared" si="184"/>
        <v>1350</v>
      </c>
      <c r="BE161" s="118">
        <f t="shared" si="197"/>
        <v>0</v>
      </c>
      <c r="BF161" s="118">
        <f t="shared" si="198"/>
        <v>0</v>
      </c>
      <c r="BG161" s="117">
        <f>AW161+AY161</f>
        <v>4500</v>
      </c>
      <c r="BH161" s="117">
        <f t="shared" si="199"/>
        <v>4500</v>
      </c>
      <c r="BI161" s="117">
        <f t="shared" si="200"/>
        <v>6949</v>
      </c>
      <c r="BJ161" s="117">
        <f t="shared" si="200"/>
        <v>5850</v>
      </c>
      <c r="BK161" s="117">
        <f t="shared" si="183"/>
        <v>5850</v>
      </c>
      <c r="BL161" s="117">
        <f t="shared" si="201"/>
        <v>4500</v>
      </c>
      <c r="BM161" s="117">
        <f t="shared" si="168"/>
        <v>3500</v>
      </c>
      <c r="BN161" s="117">
        <f t="shared" si="186"/>
        <v>1350</v>
      </c>
      <c r="BO161" s="118"/>
      <c r="BP161" s="118">
        <f t="shared" si="187"/>
        <v>1350</v>
      </c>
      <c r="BQ161" s="117"/>
      <c r="BR161" s="117"/>
      <c r="BS161" s="108" t="s">
        <v>59</v>
      </c>
      <c r="BT161" s="109"/>
    </row>
    <row r="162" spans="1:72" s="16" customFormat="1" ht="30" hidden="1" x14ac:dyDescent="0.2">
      <c r="A162" s="17"/>
      <c r="B162" s="182" t="s">
        <v>373</v>
      </c>
      <c r="C162" s="8"/>
      <c r="D162" s="8"/>
      <c r="E162" s="21">
        <v>2015</v>
      </c>
      <c r="F162" s="23" t="s">
        <v>374</v>
      </c>
      <c r="G162" s="119">
        <v>3736</v>
      </c>
      <c r="H162" s="119">
        <v>3448</v>
      </c>
      <c r="I162" s="119"/>
      <c r="J162" s="119"/>
      <c r="K162" s="119"/>
      <c r="L162" s="119"/>
      <c r="M162" s="117">
        <f>L162</f>
        <v>0</v>
      </c>
      <c r="N162" s="119">
        <v>1400</v>
      </c>
      <c r="O162" s="119">
        <v>1400</v>
      </c>
      <c r="P162" s="119">
        <v>2866</v>
      </c>
      <c r="Q162" s="119">
        <v>2866</v>
      </c>
      <c r="R162" s="119">
        <v>1000</v>
      </c>
      <c r="S162" s="119">
        <v>1000</v>
      </c>
      <c r="T162" s="119">
        <v>2866</v>
      </c>
      <c r="U162" s="119">
        <v>2866</v>
      </c>
      <c r="V162" s="117">
        <f t="shared" ref="V162:W164" si="204">L162+N162</f>
        <v>1400</v>
      </c>
      <c r="W162" s="117">
        <f t="shared" si="204"/>
        <v>1400</v>
      </c>
      <c r="X162" s="119">
        <f>G162-V162</f>
        <v>2336</v>
      </c>
      <c r="Y162" s="119">
        <f>X162</f>
        <v>2336</v>
      </c>
      <c r="Z162" s="119"/>
      <c r="AA162" s="119"/>
      <c r="AB162" s="119">
        <v>500</v>
      </c>
      <c r="AC162" s="117">
        <f>AB162</f>
        <v>500</v>
      </c>
      <c r="AD162" s="119"/>
      <c r="AE162" s="119"/>
      <c r="AF162" s="118">
        <f t="shared" si="188"/>
        <v>1900</v>
      </c>
      <c r="AG162" s="119">
        <v>1000</v>
      </c>
      <c r="AH162" s="117">
        <f t="shared" si="189"/>
        <v>1500</v>
      </c>
      <c r="AI162" s="117">
        <f t="shared" si="190"/>
        <v>1500</v>
      </c>
      <c r="AJ162" s="117"/>
      <c r="AK162" s="117"/>
      <c r="AL162" s="117">
        <f t="shared" si="191"/>
        <v>400</v>
      </c>
      <c r="AM162" s="117">
        <v>400</v>
      </c>
      <c r="AN162" s="117">
        <f t="shared" si="202"/>
        <v>2900</v>
      </c>
      <c r="AO162" s="117">
        <f t="shared" si="202"/>
        <v>2900</v>
      </c>
      <c r="AP162" s="119">
        <v>500</v>
      </c>
      <c r="AQ162" s="119">
        <v>100</v>
      </c>
      <c r="AR162" s="118">
        <f t="shared" si="192"/>
        <v>100</v>
      </c>
      <c r="AS162" s="117">
        <f t="shared" si="193"/>
        <v>3400</v>
      </c>
      <c r="AT162" s="117">
        <f t="shared" si="194"/>
        <v>3400</v>
      </c>
      <c r="AU162" s="118">
        <v>2048</v>
      </c>
      <c r="AV162" s="118">
        <f t="shared" ref="AV162:AV179" si="205">AU162</f>
        <v>2048</v>
      </c>
      <c r="AW162" s="118">
        <f t="shared" si="195"/>
        <v>2000</v>
      </c>
      <c r="AX162" s="118">
        <f t="shared" si="196"/>
        <v>48</v>
      </c>
      <c r="AY162" s="118">
        <f>AZ162</f>
        <v>0</v>
      </c>
      <c r="AZ162" s="121"/>
      <c r="BA162" s="118">
        <f t="shared" si="203"/>
        <v>-296.79999999999973</v>
      </c>
      <c r="BB162" s="118">
        <f t="shared" si="185"/>
        <v>48</v>
      </c>
      <c r="BC162" s="118"/>
      <c r="BD162" s="117">
        <f t="shared" si="184"/>
        <v>48</v>
      </c>
      <c r="BE162" s="118">
        <f t="shared" si="197"/>
        <v>0</v>
      </c>
      <c r="BF162" s="118">
        <f t="shared" si="198"/>
        <v>0</v>
      </c>
      <c r="BG162" s="117">
        <f>AW162+AY162</f>
        <v>2000</v>
      </c>
      <c r="BH162" s="117">
        <f t="shared" si="199"/>
        <v>2000</v>
      </c>
      <c r="BI162" s="117">
        <f t="shared" si="200"/>
        <v>2048</v>
      </c>
      <c r="BJ162" s="117">
        <f t="shared" si="200"/>
        <v>2048</v>
      </c>
      <c r="BK162" s="117">
        <f t="shared" si="183"/>
        <v>2048</v>
      </c>
      <c r="BL162" s="117">
        <f t="shared" si="201"/>
        <v>2000</v>
      </c>
      <c r="BM162" s="117">
        <f t="shared" si="168"/>
        <v>0</v>
      </c>
      <c r="BN162" s="117">
        <f t="shared" si="186"/>
        <v>48</v>
      </c>
      <c r="BO162" s="118"/>
      <c r="BP162" s="118">
        <f t="shared" si="187"/>
        <v>48</v>
      </c>
      <c r="BQ162" s="117"/>
      <c r="BR162" s="117"/>
      <c r="BS162" s="108" t="s">
        <v>149</v>
      </c>
      <c r="BT162" s="161"/>
    </row>
    <row r="163" spans="1:72" s="16" customFormat="1" ht="30" hidden="1" x14ac:dyDescent="0.2">
      <c r="A163" s="17"/>
      <c r="B163" s="182" t="s">
        <v>375</v>
      </c>
      <c r="C163" s="8"/>
      <c r="D163" s="8"/>
      <c r="E163" s="21">
        <v>2015</v>
      </c>
      <c r="F163" s="17" t="s">
        <v>376</v>
      </c>
      <c r="G163" s="119">
        <v>7093</v>
      </c>
      <c r="H163" s="119">
        <v>6893</v>
      </c>
      <c r="I163" s="119"/>
      <c r="J163" s="119"/>
      <c r="K163" s="119"/>
      <c r="L163" s="119">
        <v>1000</v>
      </c>
      <c r="M163" s="117">
        <f>L163</f>
        <v>1000</v>
      </c>
      <c r="N163" s="119">
        <v>1950</v>
      </c>
      <c r="O163" s="119">
        <v>1950</v>
      </c>
      <c r="P163" s="119">
        <v>5818</v>
      </c>
      <c r="Q163" s="119">
        <v>5818</v>
      </c>
      <c r="R163" s="119">
        <v>1955</v>
      </c>
      <c r="S163" s="119">
        <v>1955</v>
      </c>
      <c r="T163" s="119">
        <v>5818</v>
      </c>
      <c r="U163" s="119">
        <v>5818</v>
      </c>
      <c r="V163" s="117">
        <f t="shared" si="204"/>
        <v>2950</v>
      </c>
      <c r="W163" s="117">
        <f t="shared" si="204"/>
        <v>2950</v>
      </c>
      <c r="X163" s="119">
        <f>G163-V163</f>
        <v>4143</v>
      </c>
      <c r="Y163" s="119">
        <f>X163</f>
        <v>4143</v>
      </c>
      <c r="Z163" s="119"/>
      <c r="AA163" s="119"/>
      <c r="AB163" s="119">
        <v>1000</v>
      </c>
      <c r="AC163" s="117">
        <f>AB163</f>
        <v>1000</v>
      </c>
      <c r="AD163" s="119"/>
      <c r="AE163" s="119"/>
      <c r="AF163" s="118">
        <f t="shared" si="188"/>
        <v>3950</v>
      </c>
      <c r="AG163" s="119">
        <v>1000</v>
      </c>
      <c r="AH163" s="117">
        <f t="shared" si="189"/>
        <v>2000</v>
      </c>
      <c r="AI163" s="117">
        <f t="shared" si="190"/>
        <v>2000</v>
      </c>
      <c r="AJ163" s="117"/>
      <c r="AK163" s="117"/>
      <c r="AL163" s="117">
        <f t="shared" si="191"/>
        <v>965</v>
      </c>
      <c r="AM163" s="117">
        <v>965</v>
      </c>
      <c r="AN163" s="117">
        <f t="shared" si="202"/>
        <v>4950</v>
      </c>
      <c r="AO163" s="117">
        <f t="shared" si="202"/>
        <v>4950</v>
      </c>
      <c r="AP163" s="119">
        <v>1200</v>
      </c>
      <c r="AQ163" s="119">
        <v>914</v>
      </c>
      <c r="AR163" s="118">
        <f t="shared" si="192"/>
        <v>914</v>
      </c>
      <c r="AS163" s="117">
        <f t="shared" si="193"/>
        <v>6150</v>
      </c>
      <c r="AT163" s="117">
        <f t="shared" si="194"/>
        <v>6150</v>
      </c>
      <c r="AU163" s="118">
        <v>3943</v>
      </c>
      <c r="AV163" s="118">
        <f t="shared" si="205"/>
        <v>3943</v>
      </c>
      <c r="AW163" s="118">
        <f t="shared" si="195"/>
        <v>3200</v>
      </c>
      <c r="AX163" s="118">
        <f t="shared" si="196"/>
        <v>743</v>
      </c>
      <c r="AY163" s="118">
        <v>390</v>
      </c>
      <c r="AZ163" s="121">
        <v>600</v>
      </c>
      <c r="BA163" s="118">
        <f t="shared" si="203"/>
        <v>53.699999999999818</v>
      </c>
      <c r="BB163" s="118">
        <f t="shared" si="185"/>
        <v>353</v>
      </c>
      <c r="BC163" s="118"/>
      <c r="BD163" s="117">
        <f t="shared" si="184"/>
        <v>353</v>
      </c>
      <c r="BE163" s="118">
        <f t="shared" si="197"/>
        <v>0</v>
      </c>
      <c r="BF163" s="118">
        <f t="shared" si="198"/>
        <v>0</v>
      </c>
      <c r="BG163" s="117">
        <f>AW163+AY163</f>
        <v>3590</v>
      </c>
      <c r="BH163" s="117">
        <f t="shared" si="199"/>
        <v>3590</v>
      </c>
      <c r="BI163" s="117">
        <f t="shared" si="200"/>
        <v>3943</v>
      </c>
      <c r="BJ163" s="117">
        <f t="shared" si="200"/>
        <v>3943</v>
      </c>
      <c r="BK163" s="117">
        <f t="shared" si="183"/>
        <v>3390</v>
      </c>
      <c r="BL163" s="117">
        <f t="shared" si="201"/>
        <v>3590</v>
      </c>
      <c r="BM163" s="117">
        <f t="shared" si="168"/>
        <v>390</v>
      </c>
      <c r="BN163" s="117">
        <f t="shared" si="186"/>
        <v>353</v>
      </c>
      <c r="BO163" s="118">
        <v>-553</v>
      </c>
      <c r="BP163" s="118">
        <f t="shared" si="187"/>
        <v>-200</v>
      </c>
      <c r="BQ163" s="117"/>
      <c r="BR163" s="117"/>
      <c r="BS163" s="108" t="s">
        <v>149</v>
      </c>
      <c r="BT163" s="161"/>
    </row>
    <row r="164" spans="1:72" s="16" customFormat="1" ht="30" hidden="1" x14ac:dyDescent="0.2">
      <c r="A164" s="17"/>
      <c r="B164" s="182" t="s">
        <v>377</v>
      </c>
      <c r="C164" s="8"/>
      <c r="D164" s="8"/>
      <c r="E164" s="21">
        <v>2015</v>
      </c>
      <c r="F164" s="17" t="s">
        <v>378</v>
      </c>
      <c r="G164" s="119">
        <v>14297</v>
      </c>
      <c r="H164" s="119">
        <v>14297</v>
      </c>
      <c r="I164" s="119"/>
      <c r="J164" s="119"/>
      <c r="K164" s="119"/>
      <c r="L164" s="119">
        <v>5500</v>
      </c>
      <c r="M164" s="117">
        <f>L164</f>
        <v>5500</v>
      </c>
      <c r="N164" s="119">
        <v>2300</v>
      </c>
      <c r="O164" s="119">
        <v>2300</v>
      </c>
      <c r="P164" s="119">
        <v>3000</v>
      </c>
      <c r="Q164" s="119">
        <v>3000</v>
      </c>
      <c r="R164" s="119">
        <v>1700</v>
      </c>
      <c r="S164" s="119">
        <v>1700</v>
      </c>
      <c r="T164" s="119">
        <v>12000</v>
      </c>
      <c r="U164" s="119">
        <v>12000</v>
      </c>
      <c r="V164" s="117">
        <f t="shared" si="204"/>
        <v>7800</v>
      </c>
      <c r="W164" s="117">
        <f t="shared" si="204"/>
        <v>7800</v>
      </c>
      <c r="X164" s="119">
        <f>G164-V164</f>
        <v>6497</v>
      </c>
      <c r="Y164" s="119">
        <f>X164</f>
        <v>6497</v>
      </c>
      <c r="Z164" s="119"/>
      <c r="AA164" s="119"/>
      <c r="AB164" s="119">
        <v>1000</v>
      </c>
      <c r="AC164" s="117">
        <f>AB164</f>
        <v>1000</v>
      </c>
      <c r="AD164" s="119"/>
      <c r="AE164" s="119"/>
      <c r="AF164" s="118">
        <f t="shared" si="188"/>
        <v>8800</v>
      </c>
      <c r="AG164" s="119">
        <v>1800</v>
      </c>
      <c r="AH164" s="117">
        <f t="shared" si="189"/>
        <v>2800</v>
      </c>
      <c r="AI164" s="117">
        <f t="shared" si="190"/>
        <v>2800</v>
      </c>
      <c r="AJ164" s="117"/>
      <c r="AK164" s="117"/>
      <c r="AL164" s="117">
        <f t="shared" si="191"/>
        <v>1000</v>
      </c>
      <c r="AM164" s="117">
        <v>1000</v>
      </c>
      <c r="AN164" s="117">
        <f t="shared" si="202"/>
        <v>10600</v>
      </c>
      <c r="AO164" s="117">
        <f t="shared" si="202"/>
        <v>10600</v>
      </c>
      <c r="AP164" s="119">
        <v>2300</v>
      </c>
      <c r="AQ164" s="119">
        <v>2062</v>
      </c>
      <c r="AR164" s="118">
        <f t="shared" si="192"/>
        <v>2062</v>
      </c>
      <c r="AS164" s="117">
        <f t="shared" si="193"/>
        <v>12900</v>
      </c>
      <c r="AT164" s="117">
        <f t="shared" si="194"/>
        <v>12900</v>
      </c>
      <c r="AU164" s="118">
        <f>X164</f>
        <v>6497</v>
      </c>
      <c r="AV164" s="118">
        <f t="shared" si="205"/>
        <v>6497</v>
      </c>
      <c r="AW164" s="118">
        <f t="shared" si="195"/>
        <v>5100</v>
      </c>
      <c r="AX164" s="118">
        <f t="shared" si="196"/>
        <v>1397</v>
      </c>
      <c r="AY164" s="118">
        <v>1083</v>
      </c>
      <c r="AZ164" s="121">
        <v>1200</v>
      </c>
      <c r="BA164" s="118">
        <f t="shared" si="203"/>
        <v>-32.699999999998909</v>
      </c>
      <c r="BB164" s="118">
        <f t="shared" si="185"/>
        <v>314</v>
      </c>
      <c r="BC164" s="118"/>
      <c r="BD164" s="117">
        <f t="shared" si="184"/>
        <v>314</v>
      </c>
      <c r="BE164" s="118">
        <f t="shared" si="197"/>
        <v>0</v>
      </c>
      <c r="BF164" s="118">
        <f t="shared" si="198"/>
        <v>0</v>
      </c>
      <c r="BG164" s="117">
        <f>AW164+AY164</f>
        <v>6183</v>
      </c>
      <c r="BH164" s="117">
        <f t="shared" si="199"/>
        <v>6183</v>
      </c>
      <c r="BI164" s="117">
        <f t="shared" si="200"/>
        <v>6497</v>
      </c>
      <c r="BJ164" s="117">
        <f t="shared" si="200"/>
        <v>6497</v>
      </c>
      <c r="BK164" s="117">
        <f t="shared" si="183"/>
        <v>6183</v>
      </c>
      <c r="BL164" s="117">
        <f t="shared" si="201"/>
        <v>6183</v>
      </c>
      <c r="BM164" s="117">
        <f t="shared" si="168"/>
        <v>1083</v>
      </c>
      <c r="BN164" s="117">
        <f t="shared" si="186"/>
        <v>314</v>
      </c>
      <c r="BO164" s="118">
        <v>-314</v>
      </c>
      <c r="BP164" s="118">
        <f t="shared" si="187"/>
        <v>0</v>
      </c>
      <c r="BQ164" s="117"/>
      <c r="BR164" s="117"/>
      <c r="BS164" s="108" t="s">
        <v>149</v>
      </c>
      <c r="BT164" s="161"/>
    </row>
    <row r="165" spans="1:72" s="16" customFormat="1" ht="30" hidden="1" x14ac:dyDescent="0.2">
      <c r="A165" s="17"/>
      <c r="B165" s="193" t="s">
        <v>379</v>
      </c>
      <c r="C165" s="8"/>
      <c r="D165" s="8"/>
      <c r="E165" s="21">
        <v>2015</v>
      </c>
      <c r="F165" s="211" t="s">
        <v>380</v>
      </c>
      <c r="G165" s="117">
        <v>12097</v>
      </c>
      <c r="H165" s="117">
        <v>11097</v>
      </c>
      <c r="I165" s="118"/>
      <c r="J165" s="118"/>
      <c r="K165" s="118"/>
      <c r="L165" s="118"/>
      <c r="M165" s="117"/>
      <c r="N165" s="118">
        <v>5250</v>
      </c>
      <c r="O165" s="118">
        <v>5250</v>
      </c>
      <c r="P165" s="118"/>
      <c r="Q165" s="118"/>
      <c r="R165" s="118"/>
      <c r="S165" s="118"/>
      <c r="T165" s="118"/>
      <c r="U165" s="118"/>
      <c r="V165" s="117">
        <f>L165+N165</f>
        <v>5250</v>
      </c>
      <c r="W165" s="117"/>
      <c r="X165" s="118">
        <v>5847</v>
      </c>
      <c r="Y165" s="118">
        <v>5847</v>
      </c>
      <c r="Z165" s="118"/>
      <c r="AA165" s="118"/>
      <c r="AB165" s="117"/>
      <c r="AC165" s="117"/>
      <c r="AD165" s="117"/>
      <c r="AE165" s="118"/>
      <c r="AF165" s="118">
        <f t="shared" si="188"/>
        <v>5250</v>
      </c>
      <c r="AG165" s="118">
        <v>2000</v>
      </c>
      <c r="AH165" s="117">
        <f t="shared" si="189"/>
        <v>2000</v>
      </c>
      <c r="AI165" s="117">
        <f t="shared" si="190"/>
        <v>2000</v>
      </c>
      <c r="AJ165" s="117"/>
      <c r="AK165" s="117"/>
      <c r="AL165" s="117">
        <f t="shared" si="191"/>
        <v>0</v>
      </c>
      <c r="AM165" s="117"/>
      <c r="AN165" s="117">
        <f t="shared" si="202"/>
        <v>7250</v>
      </c>
      <c r="AO165" s="117">
        <f t="shared" si="202"/>
        <v>2000</v>
      </c>
      <c r="AP165" s="118">
        <v>2700</v>
      </c>
      <c r="AQ165" s="118">
        <v>2700</v>
      </c>
      <c r="AR165" s="118">
        <f t="shared" si="192"/>
        <v>2700</v>
      </c>
      <c r="AS165" s="117">
        <f t="shared" si="193"/>
        <v>9950</v>
      </c>
      <c r="AT165" s="117">
        <f t="shared" si="194"/>
        <v>4700</v>
      </c>
      <c r="AU165" s="118">
        <v>5990</v>
      </c>
      <c r="AV165" s="118">
        <f t="shared" si="205"/>
        <v>5990</v>
      </c>
      <c r="AW165" s="118">
        <f t="shared" si="195"/>
        <v>4700</v>
      </c>
      <c r="AX165" s="118">
        <f t="shared" si="196"/>
        <v>1290</v>
      </c>
      <c r="AY165" s="118">
        <f t="shared" ref="AY165:AY170" si="206">AZ165</f>
        <v>1000</v>
      </c>
      <c r="AZ165" s="121">
        <v>1000</v>
      </c>
      <c r="BA165" s="118">
        <f t="shared" si="203"/>
        <v>37.300000000001091</v>
      </c>
      <c r="BB165" s="118">
        <f t="shared" si="185"/>
        <v>290</v>
      </c>
      <c r="BC165" s="118"/>
      <c r="BD165" s="117">
        <f t="shared" si="184"/>
        <v>290</v>
      </c>
      <c r="BE165" s="118">
        <f t="shared" si="197"/>
        <v>0</v>
      </c>
      <c r="BF165" s="118">
        <f t="shared" si="198"/>
        <v>0</v>
      </c>
      <c r="BG165" s="117">
        <v>5323</v>
      </c>
      <c r="BH165" s="117">
        <f t="shared" si="199"/>
        <v>5323</v>
      </c>
      <c r="BI165" s="117">
        <f t="shared" si="200"/>
        <v>5990</v>
      </c>
      <c r="BJ165" s="117">
        <f t="shared" si="200"/>
        <v>5990</v>
      </c>
      <c r="BK165" s="117">
        <f t="shared" si="183"/>
        <v>5323</v>
      </c>
      <c r="BL165" s="117">
        <f t="shared" si="201"/>
        <v>5323</v>
      </c>
      <c r="BM165" s="117">
        <f t="shared" si="168"/>
        <v>1000</v>
      </c>
      <c r="BN165" s="117">
        <f t="shared" si="186"/>
        <v>667</v>
      </c>
      <c r="BO165" s="118">
        <v>-667</v>
      </c>
      <c r="BP165" s="118">
        <f t="shared" si="187"/>
        <v>0</v>
      </c>
      <c r="BQ165" s="117"/>
      <c r="BR165" s="117"/>
      <c r="BS165" s="108" t="s">
        <v>164</v>
      </c>
      <c r="BT165" s="109"/>
    </row>
    <row r="166" spans="1:72" s="20" customFormat="1" ht="30" hidden="1" x14ac:dyDescent="0.2">
      <c r="A166" s="17"/>
      <c r="B166" s="188" t="s">
        <v>332</v>
      </c>
      <c r="C166" s="95"/>
      <c r="D166" s="95"/>
      <c r="E166" s="96"/>
      <c r="F166" s="17" t="s">
        <v>381</v>
      </c>
      <c r="G166" s="123">
        <v>16298</v>
      </c>
      <c r="H166" s="119">
        <v>15296</v>
      </c>
      <c r="I166" s="118"/>
      <c r="J166" s="118"/>
      <c r="K166" s="118"/>
      <c r="L166" s="119"/>
      <c r="M166" s="119"/>
      <c r="N166" s="119"/>
      <c r="O166" s="119"/>
      <c r="P166" s="119"/>
      <c r="Q166" s="119"/>
      <c r="R166" s="119"/>
      <c r="S166" s="119"/>
      <c r="T166" s="119"/>
      <c r="U166" s="119"/>
      <c r="V166" s="117">
        <v>14900</v>
      </c>
      <c r="W166" s="117">
        <v>14900</v>
      </c>
      <c r="X166" s="119">
        <v>988</v>
      </c>
      <c r="Y166" s="118">
        <v>882</v>
      </c>
      <c r="Z166" s="119"/>
      <c r="AA166" s="119"/>
      <c r="AB166" s="117"/>
      <c r="AC166" s="117"/>
      <c r="AD166" s="117"/>
      <c r="AE166" s="118"/>
      <c r="AF166" s="118">
        <f t="shared" si="188"/>
        <v>14900</v>
      </c>
      <c r="AG166" s="119">
        <v>396</v>
      </c>
      <c r="AH166" s="117">
        <f t="shared" si="189"/>
        <v>396</v>
      </c>
      <c r="AI166" s="117">
        <f t="shared" si="190"/>
        <v>396</v>
      </c>
      <c r="AJ166" s="117"/>
      <c r="AK166" s="117"/>
      <c r="AL166" s="117">
        <f t="shared" si="191"/>
        <v>0</v>
      </c>
      <c r="AM166" s="117"/>
      <c r="AN166" s="117">
        <f t="shared" si="202"/>
        <v>15296</v>
      </c>
      <c r="AO166" s="117">
        <f t="shared" si="202"/>
        <v>15296</v>
      </c>
      <c r="AP166" s="118"/>
      <c r="AQ166" s="118"/>
      <c r="AR166" s="118">
        <f t="shared" si="192"/>
        <v>0</v>
      </c>
      <c r="AS166" s="117">
        <f t="shared" si="193"/>
        <v>15296</v>
      </c>
      <c r="AT166" s="117">
        <f t="shared" si="194"/>
        <v>15296</v>
      </c>
      <c r="AU166" s="118">
        <v>421</v>
      </c>
      <c r="AV166" s="118">
        <f t="shared" si="205"/>
        <v>421</v>
      </c>
      <c r="AW166" s="118">
        <f t="shared" si="195"/>
        <v>396</v>
      </c>
      <c r="AX166" s="118">
        <f t="shared" si="196"/>
        <v>25</v>
      </c>
      <c r="AY166" s="118">
        <f t="shared" si="206"/>
        <v>0</v>
      </c>
      <c r="AZ166" s="118"/>
      <c r="BA166" s="118"/>
      <c r="BB166" s="118">
        <f t="shared" si="185"/>
        <v>25</v>
      </c>
      <c r="BC166" s="118"/>
      <c r="BD166" s="117">
        <f t="shared" si="184"/>
        <v>25</v>
      </c>
      <c r="BE166" s="118">
        <f t="shared" si="197"/>
        <v>0</v>
      </c>
      <c r="BF166" s="118">
        <f t="shared" si="198"/>
        <v>0</v>
      </c>
      <c r="BG166" s="117">
        <f>AW166+AY166</f>
        <v>396</v>
      </c>
      <c r="BH166" s="117">
        <f t="shared" si="199"/>
        <v>396</v>
      </c>
      <c r="BI166" s="117">
        <f t="shared" si="200"/>
        <v>421</v>
      </c>
      <c r="BJ166" s="117">
        <f t="shared" si="200"/>
        <v>421</v>
      </c>
      <c r="BK166" s="117">
        <f t="shared" si="183"/>
        <v>421</v>
      </c>
      <c r="BL166" s="117">
        <f t="shared" si="201"/>
        <v>396</v>
      </c>
      <c r="BM166" s="117">
        <f t="shared" si="168"/>
        <v>0</v>
      </c>
      <c r="BN166" s="117">
        <f t="shared" si="186"/>
        <v>25</v>
      </c>
      <c r="BO166" s="118"/>
      <c r="BP166" s="118">
        <f t="shared" si="187"/>
        <v>25</v>
      </c>
      <c r="BQ166" s="117"/>
      <c r="BR166" s="117"/>
      <c r="BS166" s="108" t="s">
        <v>175</v>
      </c>
      <c r="BT166" s="109"/>
    </row>
    <row r="167" spans="1:72" s="20" customFormat="1" ht="30" hidden="1" x14ac:dyDescent="0.2">
      <c r="A167" s="17"/>
      <c r="B167" s="194" t="s">
        <v>382</v>
      </c>
      <c r="C167" s="95"/>
      <c r="D167" s="95"/>
      <c r="E167" s="96"/>
      <c r="F167" s="17" t="s">
        <v>383</v>
      </c>
      <c r="G167" s="119">
        <v>15990</v>
      </c>
      <c r="H167" s="119">
        <v>14815</v>
      </c>
      <c r="I167" s="118"/>
      <c r="J167" s="118"/>
      <c r="K167" s="118"/>
      <c r="L167" s="119"/>
      <c r="M167" s="119"/>
      <c r="N167" s="119"/>
      <c r="O167" s="119"/>
      <c r="P167" s="119"/>
      <c r="Q167" s="119"/>
      <c r="R167" s="119"/>
      <c r="S167" s="119"/>
      <c r="T167" s="119"/>
      <c r="U167" s="119"/>
      <c r="V167" s="117">
        <v>14454</v>
      </c>
      <c r="W167" s="117">
        <v>14454</v>
      </c>
      <c r="X167" s="119">
        <v>447</v>
      </c>
      <c r="Y167" s="118">
        <v>447</v>
      </c>
      <c r="Z167" s="119"/>
      <c r="AA167" s="119"/>
      <c r="AB167" s="117"/>
      <c r="AC167" s="117"/>
      <c r="AD167" s="117"/>
      <c r="AE167" s="118"/>
      <c r="AF167" s="118">
        <f t="shared" si="188"/>
        <v>14454</v>
      </c>
      <c r="AG167" s="119">
        <v>136</v>
      </c>
      <c r="AH167" s="117">
        <f t="shared" si="189"/>
        <v>136</v>
      </c>
      <c r="AI167" s="117">
        <f t="shared" si="190"/>
        <v>136</v>
      </c>
      <c r="AJ167" s="117"/>
      <c r="AK167" s="117"/>
      <c r="AL167" s="117">
        <f t="shared" si="191"/>
        <v>0</v>
      </c>
      <c r="AM167" s="117"/>
      <c r="AN167" s="117">
        <f t="shared" si="202"/>
        <v>14590</v>
      </c>
      <c r="AO167" s="117">
        <f t="shared" si="202"/>
        <v>14590</v>
      </c>
      <c r="AP167" s="118"/>
      <c r="AQ167" s="118"/>
      <c r="AR167" s="118">
        <f t="shared" si="192"/>
        <v>0</v>
      </c>
      <c r="AS167" s="117">
        <f t="shared" si="193"/>
        <v>14590</v>
      </c>
      <c r="AT167" s="117">
        <f t="shared" si="194"/>
        <v>14590</v>
      </c>
      <c r="AU167" s="118">
        <v>172</v>
      </c>
      <c r="AV167" s="118">
        <f t="shared" si="205"/>
        <v>172</v>
      </c>
      <c r="AW167" s="118">
        <f t="shared" si="195"/>
        <v>136</v>
      </c>
      <c r="AX167" s="118">
        <f t="shared" si="196"/>
        <v>36</v>
      </c>
      <c r="AY167" s="118">
        <f t="shared" si="206"/>
        <v>0</v>
      </c>
      <c r="AZ167" s="118"/>
      <c r="BA167" s="118"/>
      <c r="BB167" s="118">
        <f t="shared" si="185"/>
        <v>36</v>
      </c>
      <c r="BC167" s="118"/>
      <c r="BD167" s="117">
        <f t="shared" si="184"/>
        <v>36</v>
      </c>
      <c r="BE167" s="118">
        <f t="shared" si="197"/>
        <v>0</v>
      </c>
      <c r="BF167" s="118">
        <f t="shared" si="198"/>
        <v>0</v>
      </c>
      <c r="BG167" s="117">
        <f>AW167+AY167</f>
        <v>136</v>
      </c>
      <c r="BH167" s="117">
        <f t="shared" si="199"/>
        <v>136</v>
      </c>
      <c r="BI167" s="117">
        <f t="shared" si="200"/>
        <v>172</v>
      </c>
      <c r="BJ167" s="117">
        <f t="shared" si="200"/>
        <v>172</v>
      </c>
      <c r="BK167" s="117">
        <f t="shared" si="183"/>
        <v>172</v>
      </c>
      <c r="BL167" s="117">
        <f t="shared" si="201"/>
        <v>136</v>
      </c>
      <c r="BM167" s="117">
        <f t="shared" si="168"/>
        <v>0</v>
      </c>
      <c r="BN167" s="117">
        <f t="shared" si="186"/>
        <v>36</v>
      </c>
      <c r="BO167" s="118"/>
      <c r="BP167" s="118">
        <f t="shared" si="187"/>
        <v>36</v>
      </c>
      <c r="BQ167" s="117"/>
      <c r="BR167" s="117"/>
      <c r="BS167" s="108" t="s">
        <v>175</v>
      </c>
      <c r="BT167" s="109"/>
    </row>
    <row r="168" spans="1:72" s="20" customFormat="1" ht="30" hidden="1" x14ac:dyDescent="0.2">
      <c r="A168" s="17"/>
      <c r="B168" s="182" t="s">
        <v>384</v>
      </c>
      <c r="C168" s="95"/>
      <c r="D168" s="95"/>
      <c r="E168" s="96"/>
      <c r="F168" s="113" t="s">
        <v>385</v>
      </c>
      <c r="G168" s="123">
        <v>5742</v>
      </c>
      <c r="H168" s="119">
        <v>3802</v>
      </c>
      <c r="I168" s="118"/>
      <c r="J168" s="118"/>
      <c r="K168" s="118"/>
      <c r="L168" s="119"/>
      <c r="M168" s="119"/>
      <c r="N168" s="119"/>
      <c r="O168" s="119"/>
      <c r="P168" s="119"/>
      <c r="Q168" s="119"/>
      <c r="R168" s="119"/>
      <c r="S168" s="119"/>
      <c r="T168" s="119"/>
      <c r="U168" s="119"/>
      <c r="V168" s="117">
        <v>3761</v>
      </c>
      <c r="W168" s="117">
        <v>3761</v>
      </c>
      <c r="X168" s="119">
        <v>271</v>
      </c>
      <c r="Y168" s="118">
        <v>62</v>
      </c>
      <c r="Z168" s="119"/>
      <c r="AA168" s="119"/>
      <c r="AB168" s="117"/>
      <c r="AC168" s="117"/>
      <c r="AD168" s="117"/>
      <c r="AE168" s="118"/>
      <c r="AF168" s="118">
        <f t="shared" si="188"/>
        <v>3761</v>
      </c>
      <c r="AG168" s="119">
        <v>41</v>
      </c>
      <c r="AH168" s="117">
        <f t="shared" si="189"/>
        <v>41</v>
      </c>
      <c r="AI168" s="117">
        <f t="shared" si="190"/>
        <v>41</v>
      </c>
      <c r="AJ168" s="117"/>
      <c r="AK168" s="117"/>
      <c r="AL168" s="117">
        <f t="shared" si="191"/>
        <v>0</v>
      </c>
      <c r="AM168" s="117"/>
      <c r="AN168" s="117">
        <f t="shared" si="202"/>
        <v>3802</v>
      </c>
      <c r="AO168" s="117">
        <f t="shared" si="202"/>
        <v>3802</v>
      </c>
      <c r="AP168" s="118"/>
      <c r="AQ168" s="118"/>
      <c r="AR168" s="118">
        <f t="shared" si="192"/>
        <v>0</v>
      </c>
      <c r="AS168" s="117">
        <f t="shared" si="193"/>
        <v>3802</v>
      </c>
      <c r="AT168" s="117">
        <f t="shared" si="194"/>
        <v>3802</v>
      </c>
      <c r="AU168" s="118">
        <v>41</v>
      </c>
      <c r="AV168" s="118">
        <f t="shared" si="205"/>
        <v>41</v>
      </c>
      <c r="AW168" s="118">
        <f t="shared" si="195"/>
        <v>41</v>
      </c>
      <c r="AX168" s="118">
        <f t="shared" si="196"/>
        <v>0</v>
      </c>
      <c r="AY168" s="118">
        <f t="shared" si="206"/>
        <v>0</v>
      </c>
      <c r="AZ168" s="118"/>
      <c r="BA168" s="118"/>
      <c r="BB168" s="118">
        <f t="shared" si="185"/>
        <v>0</v>
      </c>
      <c r="BC168" s="118"/>
      <c r="BD168" s="117">
        <f t="shared" si="184"/>
        <v>0</v>
      </c>
      <c r="BE168" s="118">
        <f t="shared" si="197"/>
        <v>0</v>
      </c>
      <c r="BF168" s="118">
        <f t="shared" si="198"/>
        <v>0</v>
      </c>
      <c r="BG168" s="117"/>
      <c r="BH168" s="117"/>
      <c r="BI168" s="117">
        <f t="shared" si="200"/>
        <v>41</v>
      </c>
      <c r="BJ168" s="117">
        <f t="shared" si="200"/>
        <v>41</v>
      </c>
      <c r="BK168" s="117">
        <f t="shared" si="183"/>
        <v>9</v>
      </c>
      <c r="BL168" s="117">
        <v>0</v>
      </c>
      <c r="BM168" s="117">
        <f t="shared" si="168"/>
        <v>0</v>
      </c>
      <c r="BN168" s="117">
        <f t="shared" si="186"/>
        <v>41</v>
      </c>
      <c r="BO168" s="118">
        <v>-32</v>
      </c>
      <c r="BP168" s="118">
        <f t="shared" si="187"/>
        <v>9</v>
      </c>
      <c r="BQ168" s="117"/>
      <c r="BR168" s="117"/>
      <c r="BS168" s="108" t="s">
        <v>175</v>
      </c>
      <c r="BT168" s="109"/>
    </row>
    <row r="169" spans="1:72" s="20" customFormat="1" ht="30" hidden="1" x14ac:dyDescent="0.2">
      <c r="A169" s="17"/>
      <c r="B169" s="182" t="s">
        <v>386</v>
      </c>
      <c r="C169" s="95"/>
      <c r="D169" s="95"/>
      <c r="E169" s="96"/>
      <c r="F169" s="113" t="s">
        <v>387</v>
      </c>
      <c r="G169" s="123">
        <v>5742</v>
      </c>
      <c r="H169" s="119">
        <v>5742</v>
      </c>
      <c r="I169" s="118"/>
      <c r="J169" s="118"/>
      <c r="K169" s="118"/>
      <c r="L169" s="119"/>
      <c r="M169" s="119"/>
      <c r="N169" s="119"/>
      <c r="O169" s="119"/>
      <c r="P169" s="119"/>
      <c r="Q169" s="119"/>
      <c r="R169" s="119"/>
      <c r="S169" s="119"/>
      <c r="T169" s="119"/>
      <c r="U169" s="119"/>
      <c r="V169" s="117">
        <v>3761</v>
      </c>
      <c r="W169" s="117">
        <v>3761</v>
      </c>
      <c r="X169" s="119">
        <v>271</v>
      </c>
      <c r="Y169" s="118">
        <v>62</v>
      </c>
      <c r="Z169" s="119"/>
      <c r="AA169" s="119"/>
      <c r="AB169" s="117"/>
      <c r="AC169" s="117"/>
      <c r="AD169" s="117"/>
      <c r="AE169" s="118"/>
      <c r="AF169" s="118">
        <f t="shared" si="188"/>
        <v>3761</v>
      </c>
      <c r="AG169" s="119">
        <v>41</v>
      </c>
      <c r="AH169" s="117">
        <f t="shared" si="189"/>
        <v>41</v>
      </c>
      <c r="AI169" s="117">
        <f t="shared" si="190"/>
        <v>41</v>
      </c>
      <c r="AJ169" s="117"/>
      <c r="AK169" s="117"/>
      <c r="AL169" s="117">
        <f t="shared" si="191"/>
        <v>0</v>
      </c>
      <c r="AM169" s="117"/>
      <c r="AN169" s="117">
        <f t="shared" si="202"/>
        <v>3802</v>
      </c>
      <c r="AO169" s="117">
        <f t="shared" si="202"/>
        <v>3802</v>
      </c>
      <c r="AP169" s="118"/>
      <c r="AQ169" s="118"/>
      <c r="AR169" s="118">
        <f t="shared" si="192"/>
        <v>0</v>
      </c>
      <c r="AS169" s="117">
        <f t="shared" si="193"/>
        <v>3802</v>
      </c>
      <c r="AT169" s="117">
        <f t="shared" si="194"/>
        <v>3802</v>
      </c>
      <c r="AU169" s="118">
        <v>41</v>
      </c>
      <c r="AV169" s="118">
        <f t="shared" si="205"/>
        <v>41</v>
      </c>
      <c r="AW169" s="118">
        <f t="shared" si="195"/>
        <v>41</v>
      </c>
      <c r="AX169" s="118">
        <f t="shared" si="196"/>
        <v>0</v>
      </c>
      <c r="AY169" s="118">
        <f t="shared" si="206"/>
        <v>0</v>
      </c>
      <c r="AZ169" s="118"/>
      <c r="BA169" s="118"/>
      <c r="BB169" s="118">
        <f t="shared" si="185"/>
        <v>0</v>
      </c>
      <c r="BC169" s="118"/>
      <c r="BD169" s="117">
        <f t="shared" si="184"/>
        <v>0</v>
      </c>
      <c r="BE169" s="118"/>
      <c r="BF169" s="118"/>
      <c r="BG169" s="117">
        <v>745</v>
      </c>
      <c r="BH169" s="117">
        <v>745</v>
      </c>
      <c r="BI169" s="117">
        <v>900</v>
      </c>
      <c r="BJ169" s="117">
        <v>900</v>
      </c>
      <c r="BK169" s="117">
        <f t="shared" si="183"/>
        <v>868</v>
      </c>
      <c r="BL169" s="117">
        <v>745</v>
      </c>
      <c r="BM169" s="117">
        <f t="shared" si="168"/>
        <v>0</v>
      </c>
      <c r="BN169" s="117">
        <f t="shared" si="186"/>
        <v>155</v>
      </c>
      <c r="BO169" s="118">
        <v>-32</v>
      </c>
      <c r="BP169" s="118">
        <f t="shared" si="187"/>
        <v>123</v>
      </c>
      <c r="BQ169" s="117"/>
      <c r="BR169" s="117"/>
      <c r="BS169" s="108" t="s">
        <v>175</v>
      </c>
      <c r="BT169" s="109"/>
    </row>
    <row r="170" spans="1:72" s="20" customFormat="1" ht="30" hidden="1" x14ac:dyDescent="0.2">
      <c r="A170" s="17"/>
      <c r="B170" s="188" t="s">
        <v>388</v>
      </c>
      <c r="C170" s="8"/>
      <c r="D170" s="8"/>
      <c r="E170" s="17">
        <v>2016</v>
      </c>
      <c r="F170" s="17" t="s">
        <v>389</v>
      </c>
      <c r="G170" s="119">
        <v>6710</v>
      </c>
      <c r="H170" s="119">
        <v>6390</v>
      </c>
      <c r="I170" s="118"/>
      <c r="J170" s="118"/>
      <c r="K170" s="118"/>
      <c r="L170" s="117"/>
      <c r="M170" s="117"/>
      <c r="N170" s="117"/>
      <c r="O170" s="117"/>
      <c r="P170" s="118"/>
      <c r="Q170" s="118"/>
      <c r="R170" s="117"/>
      <c r="S170" s="117"/>
      <c r="T170" s="118"/>
      <c r="U170" s="117"/>
      <c r="V170" s="117"/>
      <c r="W170" s="117"/>
      <c r="X170" s="117">
        <f t="shared" ref="X170:Y173" si="207">G170</f>
        <v>6710</v>
      </c>
      <c r="Y170" s="121">
        <f t="shared" si="207"/>
        <v>6390</v>
      </c>
      <c r="Z170" s="118"/>
      <c r="AA170" s="118"/>
      <c r="AB170" s="117">
        <v>1100</v>
      </c>
      <c r="AC170" s="117">
        <f t="shared" ref="AC170:AC175" si="208">AB170</f>
        <v>1100</v>
      </c>
      <c r="AD170" s="117"/>
      <c r="AE170" s="118"/>
      <c r="AF170" s="118">
        <f t="shared" si="188"/>
        <v>1100</v>
      </c>
      <c r="AG170" s="117"/>
      <c r="AH170" s="117">
        <f t="shared" si="189"/>
        <v>1100</v>
      </c>
      <c r="AI170" s="117">
        <f t="shared" si="190"/>
        <v>1100</v>
      </c>
      <c r="AJ170" s="117"/>
      <c r="AK170" s="117"/>
      <c r="AL170" s="117">
        <f t="shared" si="191"/>
        <v>1046</v>
      </c>
      <c r="AM170" s="117">
        <v>1046</v>
      </c>
      <c r="AN170" s="117">
        <f t="shared" si="202"/>
        <v>1100</v>
      </c>
      <c r="AO170" s="117">
        <f t="shared" si="202"/>
        <v>1100</v>
      </c>
      <c r="AP170" s="121">
        <v>3800</v>
      </c>
      <c r="AQ170" s="121">
        <v>3800</v>
      </c>
      <c r="AR170" s="118">
        <f t="shared" si="192"/>
        <v>3800</v>
      </c>
      <c r="AS170" s="117">
        <f t="shared" si="193"/>
        <v>4900</v>
      </c>
      <c r="AT170" s="117">
        <f t="shared" si="194"/>
        <v>4900</v>
      </c>
      <c r="AU170" s="118">
        <v>6390</v>
      </c>
      <c r="AV170" s="118">
        <f t="shared" si="205"/>
        <v>6390</v>
      </c>
      <c r="AW170" s="118">
        <f t="shared" si="195"/>
        <v>4900</v>
      </c>
      <c r="AX170" s="118">
        <f t="shared" si="196"/>
        <v>1490</v>
      </c>
      <c r="AY170" s="118">
        <f t="shared" si="206"/>
        <v>1200</v>
      </c>
      <c r="AZ170" s="121">
        <v>1200</v>
      </c>
      <c r="BA170" s="118">
        <f>(H170*90%)-AS170</f>
        <v>851</v>
      </c>
      <c r="BB170" s="118">
        <f t="shared" si="185"/>
        <v>290</v>
      </c>
      <c r="BC170" s="118"/>
      <c r="BD170" s="117">
        <f t="shared" si="184"/>
        <v>290</v>
      </c>
      <c r="BE170" s="118">
        <f t="shared" ref="BE170:BE180" si="209">AU170-BI170</f>
        <v>0</v>
      </c>
      <c r="BF170" s="118">
        <f t="shared" ref="BF170:BF211" si="210">BE170</f>
        <v>0</v>
      </c>
      <c r="BG170" s="117">
        <f>AW170+AY170</f>
        <v>6100</v>
      </c>
      <c r="BH170" s="117">
        <f t="shared" ref="BH170:BH182" si="211">BG170</f>
        <v>6100</v>
      </c>
      <c r="BI170" s="117">
        <f t="shared" ref="BI170:BJ185" si="212">AU170</f>
        <v>6390</v>
      </c>
      <c r="BJ170" s="117">
        <f t="shared" si="212"/>
        <v>6390</v>
      </c>
      <c r="BK170" s="117">
        <f t="shared" si="183"/>
        <v>6015</v>
      </c>
      <c r="BL170" s="117">
        <f t="shared" ref="BL170:BL188" si="213">BH170</f>
        <v>6100</v>
      </c>
      <c r="BM170" s="117">
        <f t="shared" si="168"/>
        <v>1200</v>
      </c>
      <c r="BN170" s="117">
        <f t="shared" si="186"/>
        <v>290</v>
      </c>
      <c r="BO170" s="118">
        <v>-375</v>
      </c>
      <c r="BP170" s="118">
        <f t="shared" si="187"/>
        <v>-85</v>
      </c>
      <c r="BQ170" s="117"/>
      <c r="BR170" s="117"/>
      <c r="BS170" s="108" t="s">
        <v>194</v>
      </c>
      <c r="BT170" s="109"/>
    </row>
    <row r="171" spans="1:72" s="20" customFormat="1" ht="30" hidden="1" x14ac:dyDescent="0.2">
      <c r="A171" s="17"/>
      <c r="B171" s="188" t="s">
        <v>390</v>
      </c>
      <c r="C171" s="8"/>
      <c r="D171" s="8"/>
      <c r="E171" s="17">
        <v>2016</v>
      </c>
      <c r="F171" s="17" t="s">
        <v>391</v>
      </c>
      <c r="G171" s="119">
        <v>6541</v>
      </c>
      <c r="H171" s="119">
        <v>5900</v>
      </c>
      <c r="I171" s="118"/>
      <c r="J171" s="118"/>
      <c r="K171" s="118"/>
      <c r="L171" s="117"/>
      <c r="M171" s="117"/>
      <c r="N171" s="117"/>
      <c r="O171" s="117"/>
      <c r="P171" s="118"/>
      <c r="Q171" s="118"/>
      <c r="R171" s="117"/>
      <c r="S171" s="117"/>
      <c r="T171" s="118"/>
      <c r="U171" s="117"/>
      <c r="V171" s="117"/>
      <c r="W171" s="117"/>
      <c r="X171" s="117">
        <f t="shared" si="207"/>
        <v>6541</v>
      </c>
      <c r="Y171" s="121">
        <f t="shared" si="207"/>
        <v>5900</v>
      </c>
      <c r="Z171" s="118"/>
      <c r="AA171" s="118"/>
      <c r="AB171" s="117">
        <v>900</v>
      </c>
      <c r="AC171" s="117">
        <f t="shared" si="208"/>
        <v>900</v>
      </c>
      <c r="AD171" s="117"/>
      <c r="AE171" s="118"/>
      <c r="AF171" s="118">
        <f t="shared" si="188"/>
        <v>900</v>
      </c>
      <c r="AG171" s="117"/>
      <c r="AH171" s="117">
        <f t="shared" si="189"/>
        <v>900</v>
      </c>
      <c r="AI171" s="117">
        <f t="shared" si="190"/>
        <v>900</v>
      </c>
      <c r="AJ171" s="117"/>
      <c r="AK171" s="117"/>
      <c r="AL171" s="117">
        <f t="shared" si="191"/>
        <v>875</v>
      </c>
      <c r="AM171" s="117">
        <v>875</v>
      </c>
      <c r="AN171" s="117">
        <f t="shared" si="202"/>
        <v>900</v>
      </c>
      <c r="AO171" s="117">
        <f t="shared" si="202"/>
        <v>900</v>
      </c>
      <c r="AP171" s="121">
        <v>3500</v>
      </c>
      <c r="AQ171" s="121">
        <v>3402</v>
      </c>
      <c r="AR171" s="118">
        <f t="shared" si="192"/>
        <v>3402</v>
      </c>
      <c r="AS171" s="117">
        <f t="shared" si="193"/>
        <v>4400</v>
      </c>
      <c r="AT171" s="117">
        <f t="shared" si="194"/>
        <v>4400</v>
      </c>
      <c r="AU171" s="118">
        <v>5900</v>
      </c>
      <c r="AV171" s="118">
        <f t="shared" si="205"/>
        <v>5900</v>
      </c>
      <c r="AW171" s="118">
        <f t="shared" si="195"/>
        <v>4400</v>
      </c>
      <c r="AX171" s="118">
        <f t="shared" si="196"/>
        <v>1500</v>
      </c>
      <c r="AY171" s="118">
        <v>825</v>
      </c>
      <c r="AZ171" s="121">
        <v>958</v>
      </c>
      <c r="BA171" s="118">
        <f>(H171*90%)-AS171</f>
        <v>910</v>
      </c>
      <c r="BB171" s="118">
        <f t="shared" si="185"/>
        <v>675</v>
      </c>
      <c r="BC171" s="118">
        <v>542</v>
      </c>
      <c r="BD171" s="117">
        <f t="shared" si="184"/>
        <v>133</v>
      </c>
      <c r="BE171" s="118">
        <f t="shared" si="209"/>
        <v>0</v>
      </c>
      <c r="BF171" s="118">
        <f t="shared" si="210"/>
        <v>0</v>
      </c>
      <c r="BG171" s="117">
        <v>5767</v>
      </c>
      <c r="BH171" s="117">
        <f t="shared" si="211"/>
        <v>5767</v>
      </c>
      <c r="BI171" s="117">
        <f t="shared" si="212"/>
        <v>5900</v>
      </c>
      <c r="BJ171" s="117">
        <f t="shared" si="212"/>
        <v>5900</v>
      </c>
      <c r="BK171" s="117">
        <f t="shared" si="183"/>
        <v>5678</v>
      </c>
      <c r="BL171" s="117">
        <f t="shared" si="213"/>
        <v>5767</v>
      </c>
      <c r="BM171" s="117">
        <f t="shared" si="168"/>
        <v>825</v>
      </c>
      <c r="BN171" s="117">
        <f t="shared" si="186"/>
        <v>133</v>
      </c>
      <c r="BO171" s="118">
        <v>-222</v>
      </c>
      <c r="BP171" s="118">
        <f t="shared" si="187"/>
        <v>-89</v>
      </c>
      <c r="BQ171" s="117"/>
      <c r="BR171" s="117"/>
      <c r="BS171" s="108" t="s">
        <v>194</v>
      </c>
      <c r="BT171" s="109"/>
    </row>
    <row r="172" spans="1:72" s="20" customFormat="1" ht="30" hidden="1" x14ac:dyDescent="0.2">
      <c r="A172" s="17"/>
      <c r="B172" s="188" t="s">
        <v>392</v>
      </c>
      <c r="C172" s="8"/>
      <c r="D172" s="8"/>
      <c r="E172" s="17">
        <v>2016</v>
      </c>
      <c r="F172" s="17" t="s">
        <v>393</v>
      </c>
      <c r="G172" s="119">
        <v>4725</v>
      </c>
      <c r="H172" s="119">
        <v>4300</v>
      </c>
      <c r="I172" s="118"/>
      <c r="J172" s="118"/>
      <c r="K172" s="118"/>
      <c r="L172" s="117"/>
      <c r="M172" s="117"/>
      <c r="N172" s="117"/>
      <c r="O172" s="117"/>
      <c r="P172" s="118"/>
      <c r="Q172" s="118"/>
      <c r="R172" s="117"/>
      <c r="S172" s="117"/>
      <c r="T172" s="118"/>
      <c r="U172" s="117"/>
      <c r="V172" s="117"/>
      <c r="W172" s="117"/>
      <c r="X172" s="117">
        <f t="shared" si="207"/>
        <v>4725</v>
      </c>
      <c r="Y172" s="121">
        <f t="shared" si="207"/>
        <v>4300</v>
      </c>
      <c r="Z172" s="118"/>
      <c r="AA172" s="118"/>
      <c r="AB172" s="117">
        <v>700</v>
      </c>
      <c r="AC172" s="117">
        <f t="shared" si="208"/>
        <v>700</v>
      </c>
      <c r="AD172" s="117"/>
      <c r="AE172" s="118"/>
      <c r="AF172" s="118">
        <f t="shared" si="188"/>
        <v>700</v>
      </c>
      <c r="AG172" s="117"/>
      <c r="AH172" s="117">
        <f t="shared" si="189"/>
        <v>700</v>
      </c>
      <c r="AI172" s="117">
        <f t="shared" si="190"/>
        <v>700</v>
      </c>
      <c r="AJ172" s="117"/>
      <c r="AK172" s="117"/>
      <c r="AL172" s="117">
        <f t="shared" si="191"/>
        <v>660</v>
      </c>
      <c r="AM172" s="117">
        <v>660</v>
      </c>
      <c r="AN172" s="117">
        <f t="shared" si="202"/>
        <v>700</v>
      </c>
      <c r="AO172" s="117">
        <f t="shared" si="202"/>
        <v>700</v>
      </c>
      <c r="AP172" s="121">
        <v>2600</v>
      </c>
      <c r="AQ172" s="121">
        <v>2540</v>
      </c>
      <c r="AR172" s="118">
        <f t="shared" si="192"/>
        <v>2540</v>
      </c>
      <c r="AS172" s="117">
        <f t="shared" si="193"/>
        <v>3300</v>
      </c>
      <c r="AT172" s="117">
        <f t="shared" si="194"/>
        <v>3300</v>
      </c>
      <c r="AU172" s="118">
        <v>4300</v>
      </c>
      <c r="AV172" s="118">
        <f t="shared" si="205"/>
        <v>4300</v>
      </c>
      <c r="AW172" s="118">
        <f t="shared" si="195"/>
        <v>3300</v>
      </c>
      <c r="AX172" s="118">
        <f t="shared" si="196"/>
        <v>1000</v>
      </c>
      <c r="AY172" s="118">
        <f t="shared" ref="AY172:AY178" si="214">AZ172</f>
        <v>760</v>
      </c>
      <c r="AZ172" s="121">
        <v>760</v>
      </c>
      <c r="BA172" s="118">
        <f>(H172*90%)-AS172</f>
        <v>570</v>
      </c>
      <c r="BB172" s="118">
        <f t="shared" si="185"/>
        <v>240</v>
      </c>
      <c r="BC172" s="118"/>
      <c r="BD172" s="117">
        <f t="shared" si="184"/>
        <v>240</v>
      </c>
      <c r="BE172" s="118">
        <f t="shared" si="209"/>
        <v>0</v>
      </c>
      <c r="BF172" s="118">
        <f t="shared" si="210"/>
        <v>0</v>
      </c>
      <c r="BG172" s="117">
        <f>AW172+AY172</f>
        <v>4060</v>
      </c>
      <c r="BH172" s="117">
        <f t="shared" si="211"/>
        <v>4060</v>
      </c>
      <c r="BI172" s="117">
        <f t="shared" si="212"/>
        <v>4300</v>
      </c>
      <c r="BJ172" s="117">
        <f t="shared" si="212"/>
        <v>4300</v>
      </c>
      <c r="BK172" s="117">
        <f t="shared" si="183"/>
        <v>4300</v>
      </c>
      <c r="BL172" s="117">
        <f t="shared" si="213"/>
        <v>4060</v>
      </c>
      <c r="BM172" s="117">
        <f t="shared" si="168"/>
        <v>760</v>
      </c>
      <c r="BN172" s="117">
        <f t="shared" si="186"/>
        <v>240</v>
      </c>
      <c r="BO172" s="118"/>
      <c r="BP172" s="118">
        <f t="shared" si="187"/>
        <v>240</v>
      </c>
      <c r="BQ172" s="117"/>
      <c r="BR172" s="117"/>
      <c r="BS172" s="108" t="s">
        <v>194</v>
      </c>
      <c r="BT172" s="109"/>
    </row>
    <row r="173" spans="1:72" s="20" customFormat="1" ht="30" hidden="1" x14ac:dyDescent="0.2">
      <c r="A173" s="17"/>
      <c r="B173" s="188" t="s">
        <v>394</v>
      </c>
      <c r="C173" s="8"/>
      <c r="D173" s="8"/>
      <c r="E173" s="17">
        <v>2016</v>
      </c>
      <c r="F173" s="17" t="s">
        <v>395</v>
      </c>
      <c r="G173" s="119">
        <v>10384</v>
      </c>
      <c r="H173" s="119">
        <v>9350</v>
      </c>
      <c r="I173" s="118"/>
      <c r="J173" s="118"/>
      <c r="K173" s="118"/>
      <c r="L173" s="117"/>
      <c r="M173" s="117"/>
      <c r="N173" s="117"/>
      <c r="O173" s="117"/>
      <c r="P173" s="118"/>
      <c r="Q173" s="118"/>
      <c r="R173" s="117"/>
      <c r="S173" s="117"/>
      <c r="T173" s="118"/>
      <c r="U173" s="117"/>
      <c r="V173" s="117"/>
      <c r="W173" s="117"/>
      <c r="X173" s="117">
        <f t="shared" si="207"/>
        <v>10384</v>
      </c>
      <c r="Y173" s="121">
        <f t="shared" si="207"/>
        <v>9350</v>
      </c>
      <c r="Z173" s="118"/>
      <c r="AA173" s="118"/>
      <c r="AB173" s="117">
        <v>1500</v>
      </c>
      <c r="AC173" s="117">
        <f t="shared" si="208"/>
        <v>1500</v>
      </c>
      <c r="AD173" s="117"/>
      <c r="AE173" s="118"/>
      <c r="AF173" s="118">
        <f t="shared" si="188"/>
        <v>1500</v>
      </c>
      <c r="AG173" s="117">
        <v>500</v>
      </c>
      <c r="AH173" s="117">
        <f t="shared" si="189"/>
        <v>2000</v>
      </c>
      <c r="AI173" s="117">
        <f t="shared" si="190"/>
        <v>2000</v>
      </c>
      <c r="AJ173" s="117"/>
      <c r="AK173" s="117"/>
      <c r="AL173" s="117">
        <f t="shared" si="191"/>
        <v>1159</v>
      </c>
      <c r="AM173" s="117">
        <v>1159</v>
      </c>
      <c r="AN173" s="117">
        <f t="shared" si="202"/>
        <v>2000</v>
      </c>
      <c r="AO173" s="117">
        <f t="shared" si="202"/>
        <v>2000</v>
      </c>
      <c r="AP173" s="121">
        <v>5000</v>
      </c>
      <c r="AQ173" s="121">
        <v>4857</v>
      </c>
      <c r="AR173" s="118">
        <f t="shared" si="192"/>
        <v>4857</v>
      </c>
      <c r="AS173" s="117">
        <f t="shared" si="193"/>
        <v>7000</v>
      </c>
      <c r="AT173" s="117">
        <f t="shared" si="194"/>
        <v>7000</v>
      </c>
      <c r="AU173" s="118">
        <v>9350</v>
      </c>
      <c r="AV173" s="118">
        <f t="shared" si="205"/>
        <v>9350</v>
      </c>
      <c r="AW173" s="118">
        <f t="shared" si="195"/>
        <v>7000</v>
      </c>
      <c r="AX173" s="118">
        <f t="shared" si="196"/>
        <v>2350</v>
      </c>
      <c r="AY173" s="118">
        <f t="shared" si="214"/>
        <v>1634</v>
      </c>
      <c r="AZ173" s="121">
        <v>1634</v>
      </c>
      <c r="BA173" s="118">
        <f>(H173*90%)-AS173</f>
        <v>1415</v>
      </c>
      <c r="BB173" s="118">
        <f t="shared" si="185"/>
        <v>716</v>
      </c>
      <c r="BC173" s="118">
        <v>59</v>
      </c>
      <c r="BD173" s="117">
        <f t="shared" si="184"/>
        <v>657</v>
      </c>
      <c r="BE173" s="118">
        <f t="shared" si="209"/>
        <v>0</v>
      </c>
      <c r="BF173" s="118">
        <f t="shared" si="210"/>
        <v>0</v>
      </c>
      <c r="BG173" s="117">
        <f>AW173+AY173</f>
        <v>8634</v>
      </c>
      <c r="BH173" s="117">
        <f t="shared" si="211"/>
        <v>8634</v>
      </c>
      <c r="BI173" s="117">
        <f t="shared" si="212"/>
        <v>9350</v>
      </c>
      <c r="BJ173" s="117">
        <f t="shared" si="212"/>
        <v>9350</v>
      </c>
      <c r="BK173" s="117">
        <f t="shared" si="183"/>
        <v>9350</v>
      </c>
      <c r="BL173" s="117">
        <f t="shared" si="213"/>
        <v>8634</v>
      </c>
      <c r="BM173" s="117">
        <f t="shared" si="168"/>
        <v>1634</v>
      </c>
      <c r="BN173" s="117">
        <f t="shared" si="186"/>
        <v>716</v>
      </c>
      <c r="BO173" s="118"/>
      <c r="BP173" s="118">
        <f t="shared" si="187"/>
        <v>716</v>
      </c>
      <c r="BQ173" s="117"/>
      <c r="BR173" s="117"/>
      <c r="BS173" s="108" t="s">
        <v>194</v>
      </c>
      <c r="BT173" s="109"/>
    </row>
    <row r="174" spans="1:72" s="16" customFormat="1" ht="135" hidden="1" x14ac:dyDescent="0.2">
      <c r="A174" s="17"/>
      <c r="B174" s="182" t="s">
        <v>396</v>
      </c>
      <c r="C174" s="8"/>
      <c r="D174" s="8"/>
      <c r="E174" s="21" t="s">
        <v>275</v>
      </c>
      <c r="F174" s="23" t="s">
        <v>397</v>
      </c>
      <c r="G174" s="117">
        <v>2902</v>
      </c>
      <c r="H174" s="117">
        <v>2902</v>
      </c>
      <c r="I174" s="118"/>
      <c r="J174" s="118"/>
      <c r="K174" s="118"/>
      <c r="L174" s="117"/>
      <c r="M174" s="117">
        <f>L174</f>
        <v>0</v>
      </c>
      <c r="N174" s="117">
        <v>2000</v>
      </c>
      <c r="O174" s="117">
        <v>2000</v>
      </c>
      <c r="P174" s="119">
        <f>N174*1.1</f>
        <v>2200</v>
      </c>
      <c r="Q174" s="119">
        <f>P174</f>
        <v>2200</v>
      </c>
      <c r="R174" s="117">
        <v>1000</v>
      </c>
      <c r="S174" s="117">
        <v>1000</v>
      </c>
      <c r="T174" s="118"/>
      <c r="U174" s="117">
        <v>0</v>
      </c>
      <c r="V174" s="117">
        <f t="shared" ref="V174:W177" si="215">L174+N174</f>
        <v>2000</v>
      </c>
      <c r="W174" s="117">
        <f t="shared" si="215"/>
        <v>2000</v>
      </c>
      <c r="X174" s="118">
        <v>700</v>
      </c>
      <c r="Y174" s="118">
        <f>X174</f>
        <v>700</v>
      </c>
      <c r="Z174" s="118"/>
      <c r="AA174" s="118"/>
      <c r="AB174" s="117"/>
      <c r="AC174" s="117">
        <f t="shared" si="208"/>
        <v>0</v>
      </c>
      <c r="AD174" s="117"/>
      <c r="AE174" s="118"/>
      <c r="AF174" s="118">
        <f>V174+AC174</f>
        <v>2000</v>
      </c>
      <c r="AG174" s="117">
        <v>700</v>
      </c>
      <c r="AH174" s="117">
        <f t="shared" si="189"/>
        <v>700</v>
      </c>
      <c r="AI174" s="117">
        <f t="shared" si="190"/>
        <v>700</v>
      </c>
      <c r="AJ174" s="117"/>
      <c r="AK174" s="117"/>
      <c r="AL174" s="117">
        <f t="shared" si="191"/>
        <v>0</v>
      </c>
      <c r="AM174" s="117"/>
      <c r="AN174" s="117">
        <f t="shared" si="202"/>
        <v>2700</v>
      </c>
      <c r="AO174" s="117">
        <f t="shared" si="202"/>
        <v>2700</v>
      </c>
      <c r="AP174" s="118"/>
      <c r="AQ174" s="118"/>
      <c r="AR174" s="118">
        <f>AQ174</f>
        <v>0</v>
      </c>
      <c r="AS174" s="117">
        <f t="shared" si="193"/>
        <v>2700</v>
      </c>
      <c r="AT174" s="117">
        <f t="shared" si="194"/>
        <v>2700</v>
      </c>
      <c r="AU174" s="118">
        <f>X174</f>
        <v>700</v>
      </c>
      <c r="AV174" s="118">
        <f t="shared" si="205"/>
        <v>700</v>
      </c>
      <c r="AW174" s="118">
        <f t="shared" si="195"/>
        <v>700</v>
      </c>
      <c r="AX174" s="118">
        <f t="shared" si="196"/>
        <v>0</v>
      </c>
      <c r="AY174" s="118">
        <f t="shared" si="214"/>
        <v>0</v>
      </c>
      <c r="AZ174" s="118"/>
      <c r="BA174" s="118"/>
      <c r="BB174" s="118">
        <f t="shared" si="185"/>
        <v>0</v>
      </c>
      <c r="BC174" s="118"/>
      <c r="BD174" s="117">
        <f t="shared" si="184"/>
        <v>0</v>
      </c>
      <c r="BE174" s="118">
        <f t="shared" si="209"/>
        <v>0</v>
      </c>
      <c r="BF174" s="118">
        <f t="shared" si="210"/>
        <v>0</v>
      </c>
      <c r="BG174" s="117">
        <v>421</v>
      </c>
      <c r="BH174" s="117">
        <f t="shared" si="211"/>
        <v>421</v>
      </c>
      <c r="BI174" s="117">
        <f t="shared" si="212"/>
        <v>700</v>
      </c>
      <c r="BJ174" s="117">
        <f t="shared" si="212"/>
        <v>700</v>
      </c>
      <c r="BK174" s="117">
        <f t="shared" si="183"/>
        <v>700</v>
      </c>
      <c r="BL174" s="117">
        <f t="shared" si="213"/>
        <v>421</v>
      </c>
      <c r="BM174" s="117">
        <f t="shared" si="168"/>
        <v>0</v>
      </c>
      <c r="BN174" s="117">
        <f t="shared" si="186"/>
        <v>279</v>
      </c>
      <c r="BO174" s="118"/>
      <c r="BP174" s="118">
        <f t="shared" si="187"/>
        <v>279</v>
      </c>
      <c r="BQ174" s="117"/>
      <c r="BR174" s="117"/>
      <c r="BS174" s="108" t="s">
        <v>137</v>
      </c>
      <c r="BT174" s="109"/>
    </row>
    <row r="175" spans="1:72" s="16" customFormat="1" ht="135" hidden="1" x14ac:dyDescent="0.2">
      <c r="A175" s="17"/>
      <c r="B175" s="182" t="s">
        <v>398</v>
      </c>
      <c r="C175" s="8"/>
      <c r="D175" s="8"/>
      <c r="E175" s="21" t="s">
        <v>275</v>
      </c>
      <c r="F175" s="17" t="s">
        <v>399</v>
      </c>
      <c r="G175" s="117">
        <v>7077</v>
      </c>
      <c r="H175" s="117">
        <v>6510</v>
      </c>
      <c r="I175" s="118"/>
      <c r="J175" s="118"/>
      <c r="K175" s="118"/>
      <c r="L175" s="117"/>
      <c r="M175" s="117">
        <f>L175</f>
        <v>0</v>
      </c>
      <c r="N175" s="117">
        <v>3200</v>
      </c>
      <c r="O175" s="117">
        <v>3200</v>
      </c>
      <c r="P175" s="119">
        <f>N175*1.1</f>
        <v>3520.0000000000005</v>
      </c>
      <c r="Q175" s="119">
        <f>P175</f>
        <v>3520.0000000000005</v>
      </c>
      <c r="R175" s="117">
        <v>2700</v>
      </c>
      <c r="S175" s="117">
        <v>2700</v>
      </c>
      <c r="T175" s="118"/>
      <c r="U175" s="117">
        <v>500</v>
      </c>
      <c r="V175" s="117">
        <f t="shared" si="215"/>
        <v>3200</v>
      </c>
      <c r="W175" s="117">
        <f t="shared" si="215"/>
        <v>3200</v>
      </c>
      <c r="X175" s="118">
        <v>3877</v>
      </c>
      <c r="Y175" s="118">
        <f>X175</f>
        <v>3877</v>
      </c>
      <c r="Z175" s="118"/>
      <c r="AA175" s="118"/>
      <c r="AB175" s="117">
        <v>700</v>
      </c>
      <c r="AC175" s="117">
        <f t="shared" si="208"/>
        <v>700</v>
      </c>
      <c r="AD175" s="117"/>
      <c r="AE175" s="118"/>
      <c r="AF175" s="118">
        <f>V175+AC175</f>
        <v>3900</v>
      </c>
      <c r="AG175" s="117">
        <v>1100</v>
      </c>
      <c r="AH175" s="117">
        <f t="shared" si="189"/>
        <v>1800</v>
      </c>
      <c r="AI175" s="117">
        <f t="shared" si="190"/>
        <v>1800</v>
      </c>
      <c r="AJ175" s="117"/>
      <c r="AK175" s="117"/>
      <c r="AL175" s="117">
        <f t="shared" si="191"/>
        <v>700</v>
      </c>
      <c r="AM175" s="117">
        <v>700</v>
      </c>
      <c r="AN175" s="117">
        <f t="shared" si="202"/>
        <v>5000</v>
      </c>
      <c r="AO175" s="117">
        <f t="shared" si="202"/>
        <v>5000</v>
      </c>
      <c r="AP175" s="118">
        <v>1500</v>
      </c>
      <c r="AQ175" s="118">
        <v>334</v>
      </c>
      <c r="AR175" s="118">
        <f>AQ175</f>
        <v>334</v>
      </c>
      <c r="AS175" s="117">
        <f t="shared" si="193"/>
        <v>6500</v>
      </c>
      <c r="AT175" s="117">
        <f t="shared" si="194"/>
        <v>6500</v>
      </c>
      <c r="AU175" s="118">
        <v>3310</v>
      </c>
      <c r="AV175" s="118">
        <f t="shared" si="205"/>
        <v>3310</v>
      </c>
      <c r="AW175" s="118">
        <f t="shared" si="195"/>
        <v>3300</v>
      </c>
      <c r="AX175" s="118">
        <f t="shared" si="196"/>
        <v>10</v>
      </c>
      <c r="AY175" s="118">
        <f t="shared" si="214"/>
        <v>0</v>
      </c>
      <c r="AZ175" s="118"/>
      <c r="BA175" s="118"/>
      <c r="BB175" s="118">
        <f t="shared" si="185"/>
        <v>10</v>
      </c>
      <c r="BC175" s="118"/>
      <c r="BD175" s="117">
        <f t="shared" si="184"/>
        <v>10</v>
      </c>
      <c r="BE175" s="118">
        <f t="shared" si="209"/>
        <v>0</v>
      </c>
      <c r="BF175" s="118">
        <f t="shared" si="210"/>
        <v>0</v>
      </c>
      <c r="BG175" s="117">
        <f t="shared" ref="BG175:BG180" si="216">AW175+AY175</f>
        <v>3300</v>
      </c>
      <c r="BH175" s="117">
        <f t="shared" si="211"/>
        <v>3300</v>
      </c>
      <c r="BI175" s="117">
        <f t="shared" si="212"/>
        <v>3310</v>
      </c>
      <c r="BJ175" s="117">
        <f t="shared" si="212"/>
        <v>3310</v>
      </c>
      <c r="BK175" s="117">
        <f t="shared" si="183"/>
        <v>3310</v>
      </c>
      <c r="BL175" s="117">
        <f t="shared" si="213"/>
        <v>3300</v>
      </c>
      <c r="BM175" s="117">
        <f t="shared" si="168"/>
        <v>0</v>
      </c>
      <c r="BN175" s="117">
        <f t="shared" si="186"/>
        <v>10</v>
      </c>
      <c r="BO175" s="118"/>
      <c r="BP175" s="118">
        <f t="shared" si="187"/>
        <v>10</v>
      </c>
      <c r="BQ175" s="117"/>
      <c r="BR175" s="117"/>
      <c r="BS175" s="108" t="s">
        <v>132</v>
      </c>
      <c r="BT175" s="109"/>
    </row>
    <row r="176" spans="1:72" s="20" customFormat="1" ht="45" hidden="1" x14ac:dyDescent="0.2">
      <c r="A176" s="17"/>
      <c r="B176" s="182" t="s">
        <v>400</v>
      </c>
      <c r="C176" s="8"/>
      <c r="D176" s="8"/>
      <c r="E176" s="17">
        <v>2015</v>
      </c>
      <c r="F176" s="17" t="s">
        <v>401</v>
      </c>
      <c r="G176" s="117">
        <v>3160</v>
      </c>
      <c r="H176" s="117">
        <v>3002</v>
      </c>
      <c r="I176" s="118"/>
      <c r="J176" s="118"/>
      <c r="K176" s="118"/>
      <c r="L176" s="117">
        <v>0</v>
      </c>
      <c r="M176" s="117">
        <v>0</v>
      </c>
      <c r="N176" s="117">
        <v>0</v>
      </c>
      <c r="O176" s="117">
        <v>0</v>
      </c>
      <c r="P176" s="118"/>
      <c r="Q176" s="118"/>
      <c r="R176" s="117">
        <v>0</v>
      </c>
      <c r="S176" s="117">
        <v>0</v>
      </c>
      <c r="T176" s="118"/>
      <c r="U176" s="117"/>
      <c r="V176" s="117">
        <f t="shared" si="215"/>
        <v>0</v>
      </c>
      <c r="W176" s="117">
        <f t="shared" si="215"/>
        <v>0</v>
      </c>
      <c r="X176" s="118">
        <v>3000</v>
      </c>
      <c r="Y176" s="118">
        <f>X176</f>
        <v>3000</v>
      </c>
      <c r="Z176" s="118"/>
      <c r="AA176" s="118"/>
      <c r="AB176" s="117">
        <v>1000</v>
      </c>
      <c r="AC176" s="117">
        <v>1000</v>
      </c>
      <c r="AD176" s="117">
        <v>900</v>
      </c>
      <c r="AE176" s="118"/>
      <c r="AF176" s="118">
        <f>AC176</f>
        <v>1000</v>
      </c>
      <c r="AG176" s="118">
        <v>750</v>
      </c>
      <c r="AH176" s="117">
        <f t="shared" si="189"/>
        <v>1750</v>
      </c>
      <c r="AI176" s="117">
        <f t="shared" si="190"/>
        <v>1750</v>
      </c>
      <c r="AJ176" s="117"/>
      <c r="AK176" s="117"/>
      <c r="AL176" s="117">
        <f t="shared" si="191"/>
        <v>990</v>
      </c>
      <c r="AM176" s="117">
        <v>990</v>
      </c>
      <c r="AN176" s="117">
        <f t="shared" ref="AN176:AO179" si="217">V176+AH176</f>
        <v>1750</v>
      </c>
      <c r="AO176" s="117">
        <f t="shared" si="217"/>
        <v>1750</v>
      </c>
      <c r="AP176" s="119">
        <v>950</v>
      </c>
      <c r="AQ176" s="119">
        <v>900</v>
      </c>
      <c r="AR176" s="119">
        <v>900</v>
      </c>
      <c r="AS176" s="117">
        <f t="shared" si="193"/>
        <v>2700</v>
      </c>
      <c r="AT176" s="117">
        <f t="shared" si="194"/>
        <v>2700</v>
      </c>
      <c r="AU176" s="118">
        <v>3002</v>
      </c>
      <c r="AV176" s="118">
        <f t="shared" si="205"/>
        <v>3002</v>
      </c>
      <c r="AW176" s="118">
        <f t="shared" si="195"/>
        <v>2700</v>
      </c>
      <c r="AX176" s="118">
        <f t="shared" si="196"/>
        <v>302</v>
      </c>
      <c r="AY176" s="118">
        <f t="shared" si="214"/>
        <v>67</v>
      </c>
      <c r="AZ176" s="118">
        <v>67</v>
      </c>
      <c r="BA176" s="118"/>
      <c r="BB176" s="118">
        <f t="shared" si="185"/>
        <v>235</v>
      </c>
      <c r="BC176" s="118"/>
      <c r="BD176" s="117">
        <f t="shared" si="184"/>
        <v>235</v>
      </c>
      <c r="BE176" s="118">
        <f t="shared" si="209"/>
        <v>0</v>
      </c>
      <c r="BF176" s="118">
        <f t="shared" si="210"/>
        <v>0</v>
      </c>
      <c r="BG176" s="117">
        <f t="shared" si="216"/>
        <v>2767</v>
      </c>
      <c r="BH176" s="117">
        <f t="shared" si="211"/>
        <v>2767</v>
      </c>
      <c r="BI176" s="117">
        <f t="shared" si="212"/>
        <v>3002</v>
      </c>
      <c r="BJ176" s="117">
        <f t="shared" si="212"/>
        <v>3002</v>
      </c>
      <c r="BK176" s="117">
        <f t="shared" si="183"/>
        <v>2786</v>
      </c>
      <c r="BL176" s="117">
        <f t="shared" si="213"/>
        <v>2767</v>
      </c>
      <c r="BM176" s="117">
        <f t="shared" si="168"/>
        <v>67</v>
      </c>
      <c r="BN176" s="117">
        <f t="shared" si="186"/>
        <v>235</v>
      </c>
      <c r="BO176" s="118">
        <v>-216</v>
      </c>
      <c r="BP176" s="118">
        <f t="shared" si="187"/>
        <v>19</v>
      </c>
      <c r="BQ176" s="117"/>
      <c r="BR176" s="117"/>
      <c r="BS176" s="21" t="s">
        <v>137</v>
      </c>
      <c r="BT176" s="164"/>
    </row>
    <row r="177" spans="1:72" s="20" customFormat="1" ht="60" hidden="1" x14ac:dyDescent="0.2">
      <c r="A177" s="17"/>
      <c r="B177" s="182" t="s">
        <v>402</v>
      </c>
      <c r="C177" s="8"/>
      <c r="D177" s="8"/>
      <c r="E177" s="17">
        <v>2015</v>
      </c>
      <c r="F177" s="17" t="s">
        <v>403</v>
      </c>
      <c r="G177" s="117">
        <v>2607</v>
      </c>
      <c r="H177" s="117">
        <v>2476.65</v>
      </c>
      <c r="I177" s="118"/>
      <c r="J177" s="118"/>
      <c r="K177" s="118"/>
      <c r="L177" s="117">
        <v>0</v>
      </c>
      <c r="M177" s="117">
        <v>0</v>
      </c>
      <c r="N177" s="117">
        <v>0</v>
      </c>
      <c r="O177" s="117">
        <v>0</v>
      </c>
      <c r="P177" s="118"/>
      <c r="Q177" s="118"/>
      <c r="R177" s="117">
        <v>0</v>
      </c>
      <c r="S177" s="117">
        <v>0</v>
      </c>
      <c r="T177" s="118"/>
      <c r="U177" s="117"/>
      <c r="V177" s="117">
        <f t="shared" si="215"/>
        <v>0</v>
      </c>
      <c r="W177" s="117">
        <f t="shared" si="215"/>
        <v>0</v>
      </c>
      <c r="X177" s="118">
        <v>1900</v>
      </c>
      <c r="Y177" s="118">
        <f>X177</f>
        <v>1900</v>
      </c>
      <c r="Z177" s="118"/>
      <c r="AA177" s="118"/>
      <c r="AB177" s="117">
        <v>500</v>
      </c>
      <c r="AC177" s="117">
        <v>500</v>
      </c>
      <c r="AD177" s="117">
        <v>600</v>
      </c>
      <c r="AE177" s="118"/>
      <c r="AF177" s="118">
        <f>AC177</f>
        <v>500</v>
      </c>
      <c r="AG177" s="118">
        <v>800</v>
      </c>
      <c r="AH177" s="117">
        <f t="shared" si="189"/>
        <v>1300</v>
      </c>
      <c r="AI177" s="117">
        <f t="shared" si="190"/>
        <v>1300</v>
      </c>
      <c r="AJ177" s="117"/>
      <c r="AK177" s="117"/>
      <c r="AL177" s="117">
        <f t="shared" si="191"/>
        <v>496</v>
      </c>
      <c r="AM177" s="117">
        <v>496</v>
      </c>
      <c r="AN177" s="117">
        <f t="shared" si="217"/>
        <v>1300</v>
      </c>
      <c r="AO177" s="117">
        <f t="shared" si="217"/>
        <v>1300</v>
      </c>
      <c r="AP177" s="119">
        <v>900</v>
      </c>
      <c r="AQ177" s="119">
        <v>600</v>
      </c>
      <c r="AR177" s="119">
        <v>600</v>
      </c>
      <c r="AS177" s="117">
        <f t="shared" si="193"/>
        <v>2200</v>
      </c>
      <c r="AT177" s="117">
        <f t="shared" si="194"/>
        <v>2200</v>
      </c>
      <c r="AU177" s="118">
        <v>2477</v>
      </c>
      <c r="AV177" s="118">
        <f t="shared" si="205"/>
        <v>2477</v>
      </c>
      <c r="AW177" s="118">
        <f t="shared" si="195"/>
        <v>2200</v>
      </c>
      <c r="AX177" s="118">
        <f t="shared" si="196"/>
        <v>277</v>
      </c>
      <c r="AY177" s="118">
        <f t="shared" si="214"/>
        <v>105</v>
      </c>
      <c r="AZ177" s="118">
        <v>105</v>
      </c>
      <c r="BA177" s="117"/>
      <c r="BB177" s="118">
        <f t="shared" si="185"/>
        <v>172</v>
      </c>
      <c r="BC177" s="118"/>
      <c r="BD177" s="117">
        <f t="shared" si="184"/>
        <v>172</v>
      </c>
      <c r="BE177" s="118">
        <f t="shared" si="209"/>
        <v>0</v>
      </c>
      <c r="BF177" s="118">
        <f t="shared" si="210"/>
        <v>0</v>
      </c>
      <c r="BG177" s="117">
        <f t="shared" si="216"/>
        <v>2305</v>
      </c>
      <c r="BH177" s="117">
        <f t="shared" si="211"/>
        <v>2305</v>
      </c>
      <c r="BI177" s="117">
        <f t="shared" si="212"/>
        <v>2477</v>
      </c>
      <c r="BJ177" s="117">
        <f t="shared" si="212"/>
        <v>2477</v>
      </c>
      <c r="BK177" s="117">
        <f t="shared" si="183"/>
        <v>2477</v>
      </c>
      <c r="BL177" s="117">
        <f t="shared" si="213"/>
        <v>2305</v>
      </c>
      <c r="BM177" s="117">
        <f t="shared" si="168"/>
        <v>105</v>
      </c>
      <c r="BN177" s="117">
        <f t="shared" si="186"/>
        <v>172</v>
      </c>
      <c r="BO177" s="118"/>
      <c r="BP177" s="118">
        <f t="shared" si="187"/>
        <v>172</v>
      </c>
      <c r="BQ177" s="117"/>
      <c r="BR177" s="117"/>
      <c r="BS177" s="21" t="s">
        <v>137</v>
      </c>
      <c r="BT177" s="164"/>
    </row>
    <row r="178" spans="1:72" s="20" customFormat="1" ht="30" hidden="1" x14ac:dyDescent="0.2">
      <c r="A178" s="17"/>
      <c r="B178" s="182" t="s">
        <v>404</v>
      </c>
      <c r="C178" s="8"/>
      <c r="D178" s="8"/>
      <c r="E178" s="17">
        <v>2016</v>
      </c>
      <c r="F178" s="17" t="s">
        <v>405</v>
      </c>
      <c r="G178" s="121">
        <v>7854</v>
      </c>
      <c r="H178" s="121">
        <v>7070</v>
      </c>
      <c r="I178" s="118"/>
      <c r="J178" s="118"/>
      <c r="K178" s="118"/>
      <c r="L178" s="117"/>
      <c r="M178" s="117"/>
      <c r="N178" s="117"/>
      <c r="O178" s="117"/>
      <c r="P178" s="118"/>
      <c r="Q178" s="118"/>
      <c r="R178" s="117"/>
      <c r="S178" s="117"/>
      <c r="T178" s="118"/>
      <c r="U178" s="117"/>
      <c r="V178" s="117"/>
      <c r="W178" s="117"/>
      <c r="X178" s="117">
        <f>G178</f>
        <v>7854</v>
      </c>
      <c r="Y178" s="121">
        <f>H178</f>
        <v>7070</v>
      </c>
      <c r="Z178" s="118"/>
      <c r="AA178" s="118"/>
      <c r="AB178" s="117">
        <v>1000</v>
      </c>
      <c r="AC178" s="117">
        <f>AB178</f>
        <v>1000</v>
      </c>
      <c r="AD178" s="117"/>
      <c r="AE178" s="118"/>
      <c r="AF178" s="118">
        <f>V178+AC178</f>
        <v>1000</v>
      </c>
      <c r="AG178" s="117"/>
      <c r="AH178" s="117">
        <f t="shared" si="189"/>
        <v>1000</v>
      </c>
      <c r="AI178" s="117">
        <f t="shared" si="190"/>
        <v>1000</v>
      </c>
      <c r="AJ178" s="117"/>
      <c r="AK178" s="117"/>
      <c r="AL178" s="117">
        <f t="shared" si="191"/>
        <v>1000</v>
      </c>
      <c r="AM178" s="117">
        <v>1000</v>
      </c>
      <c r="AN178" s="117">
        <f t="shared" si="217"/>
        <v>1000</v>
      </c>
      <c r="AO178" s="117">
        <f t="shared" si="217"/>
        <v>1000</v>
      </c>
      <c r="AP178" s="121">
        <v>4100</v>
      </c>
      <c r="AQ178" s="121">
        <v>4070</v>
      </c>
      <c r="AR178" s="118">
        <f>AQ178</f>
        <v>4070</v>
      </c>
      <c r="AS178" s="117">
        <f t="shared" si="193"/>
        <v>5100</v>
      </c>
      <c r="AT178" s="117">
        <f t="shared" si="194"/>
        <v>5100</v>
      </c>
      <c r="AU178" s="118">
        <v>7070</v>
      </c>
      <c r="AV178" s="118">
        <f t="shared" si="205"/>
        <v>7070</v>
      </c>
      <c r="AW178" s="118">
        <f t="shared" si="195"/>
        <v>5100</v>
      </c>
      <c r="AX178" s="118">
        <f t="shared" si="196"/>
        <v>1970</v>
      </c>
      <c r="AY178" s="118">
        <f t="shared" si="214"/>
        <v>1570</v>
      </c>
      <c r="AZ178" s="121">
        <v>1570</v>
      </c>
      <c r="BA178" s="118">
        <f>(H178*90%)-AS178</f>
        <v>1263</v>
      </c>
      <c r="BB178" s="118">
        <f t="shared" si="185"/>
        <v>400</v>
      </c>
      <c r="BC178" s="118">
        <v>432</v>
      </c>
      <c r="BD178" s="117">
        <f t="shared" si="184"/>
        <v>-32</v>
      </c>
      <c r="BE178" s="118">
        <f t="shared" si="209"/>
        <v>0</v>
      </c>
      <c r="BF178" s="118">
        <f t="shared" si="210"/>
        <v>0</v>
      </c>
      <c r="BG178" s="117">
        <f t="shared" si="216"/>
        <v>6670</v>
      </c>
      <c r="BH178" s="117">
        <f t="shared" si="211"/>
        <v>6670</v>
      </c>
      <c r="BI178" s="117">
        <f t="shared" si="212"/>
        <v>7070</v>
      </c>
      <c r="BJ178" s="117">
        <f t="shared" si="212"/>
        <v>7070</v>
      </c>
      <c r="BK178" s="117">
        <f t="shared" si="183"/>
        <v>7070</v>
      </c>
      <c r="BL178" s="117">
        <f t="shared" si="213"/>
        <v>6670</v>
      </c>
      <c r="BM178" s="117">
        <f t="shared" si="168"/>
        <v>1570</v>
      </c>
      <c r="BN178" s="117">
        <f t="shared" si="186"/>
        <v>400</v>
      </c>
      <c r="BO178" s="118"/>
      <c r="BP178" s="118">
        <f t="shared" si="187"/>
        <v>400</v>
      </c>
      <c r="BQ178" s="117"/>
      <c r="BR178" s="117"/>
      <c r="BS178" s="108" t="s">
        <v>137</v>
      </c>
      <c r="BT178" s="109"/>
    </row>
    <row r="179" spans="1:72" s="16" customFormat="1" ht="135" hidden="1" x14ac:dyDescent="0.2">
      <c r="A179" s="17"/>
      <c r="B179" s="182" t="s">
        <v>406</v>
      </c>
      <c r="C179" s="8"/>
      <c r="D179" s="33" t="s">
        <v>407</v>
      </c>
      <c r="E179" s="21" t="s">
        <v>408</v>
      </c>
      <c r="F179" s="17" t="s">
        <v>409</v>
      </c>
      <c r="G179" s="117">
        <v>8896</v>
      </c>
      <c r="H179" s="117">
        <v>8755</v>
      </c>
      <c r="I179" s="118"/>
      <c r="J179" s="118"/>
      <c r="K179" s="118"/>
      <c r="L179" s="117"/>
      <c r="M179" s="117">
        <f>L179</f>
        <v>0</v>
      </c>
      <c r="N179" s="117">
        <v>4300</v>
      </c>
      <c r="O179" s="117">
        <v>4300</v>
      </c>
      <c r="P179" s="119">
        <f>N179*1.1</f>
        <v>4730</v>
      </c>
      <c r="Q179" s="119">
        <f>P179</f>
        <v>4730</v>
      </c>
      <c r="R179" s="117">
        <v>3900</v>
      </c>
      <c r="S179" s="117">
        <v>3900</v>
      </c>
      <c r="T179" s="118"/>
      <c r="U179" s="117">
        <v>6000</v>
      </c>
      <c r="V179" s="117">
        <f>L179+N179</f>
        <v>4300</v>
      </c>
      <c r="W179" s="117">
        <f>M179+O179</f>
        <v>4300</v>
      </c>
      <c r="X179" s="118">
        <v>3596</v>
      </c>
      <c r="Y179" s="118">
        <f>X179</f>
        <v>3596</v>
      </c>
      <c r="Z179" s="118"/>
      <c r="AA179" s="118"/>
      <c r="AB179" s="117">
        <v>900</v>
      </c>
      <c r="AC179" s="117">
        <f>AB179</f>
        <v>900</v>
      </c>
      <c r="AD179" s="117"/>
      <c r="AE179" s="118"/>
      <c r="AF179" s="118">
        <f>V179+AC179</f>
        <v>5200</v>
      </c>
      <c r="AG179" s="117">
        <v>2000</v>
      </c>
      <c r="AH179" s="117">
        <f t="shared" si="189"/>
        <v>2900</v>
      </c>
      <c r="AI179" s="117">
        <f t="shared" si="190"/>
        <v>2900</v>
      </c>
      <c r="AJ179" s="117"/>
      <c r="AK179" s="117"/>
      <c r="AL179" s="117">
        <f t="shared" si="191"/>
        <v>894</v>
      </c>
      <c r="AM179" s="117">
        <v>894</v>
      </c>
      <c r="AN179" s="117">
        <f t="shared" si="217"/>
        <v>7200</v>
      </c>
      <c r="AO179" s="117">
        <f t="shared" si="217"/>
        <v>7200</v>
      </c>
      <c r="AP179" s="118">
        <v>1000</v>
      </c>
      <c r="AQ179" s="118">
        <v>1000</v>
      </c>
      <c r="AR179" s="118">
        <v>727</v>
      </c>
      <c r="AS179" s="117">
        <f t="shared" si="193"/>
        <v>8200</v>
      </c>
      <c r="AT179" s="117">
        <f t="shared" si="194"/>
        <v>8200</v>
      </c>
      <c r="AU179" s="118">
        <v>4455</v>
      </c>
      <c r="AV179" s="118">
        <f t="shared" si="205"/>
        <v>4455</v>
      </c>
      <c r="AW179" s="118">
        <f t="shared" si="195"/>
        <v>3900</v>
      </c>
      <c r="AX179" s="118">
        <f t="shared" si="196"/>
        <v>555</v>
      </c>
      <c r="AY179" s="118">
        <v>273</v>
      </c>
      <c r="AZ179" s="121">
        <v>30</v>
      </c>
      <c r="BA179" s="118">
        <f>(H179*90%)-AS179</f>
        <v>-320.5</v>
      </c>
      <c r="BB179" s="118">
        <f t="shared" si="185"/>
        <v>282</v>
      </c>
      <c r="BC179" s="118"/>
      <c r="BD179" s="117">
        <f t="shared" si="184"/>
        <v>282</v>
      </c>
      <c r="BE179" s="118">
        <f t="shared" si="209"/>
        <v>0</v>
      </c>
      <c r="BF179" s="118">
        <f t="shared" si="210"/>
        <v>0</v>
      </c>
      <c r="BG179" s="117">
        <f t="shared" si="216"/>
        <v>4173</v>
      </c>
      <c r="BH179" s="117">
        <f t="shared" si="211"/>
        <v>4173</v>
      </c>
      <c r="BI179" s="117">
        <f t="shared" si="212"/>
        <v>4455</v>
      </c>
      <c r="BJ179" s="117">
        <f t="shared" si="212"/>
        <v>4455</v>
      </c>
      <c r="BK179" s="117">
        <f t="shared" si="183"/>
        <v>4455</v>
      </c>
      <c r="BL179" s="117">
        <f t="shared" si="213"/>
        <v>4173</v>
      </c>
      <c r="BM179" s="117">
        <f t="shared" si="168"/>
        <v>273</v>
      </c>
      <c r="BN179" s="117">
        <f t="shared" si="186"/>
        <v>282</v>
      </c>
      <c r="BO179" s="118"/>
      <c r="BP179" s="118">
        <f t="shared" si="187"/>
        <v>282</v>
      </c>
      <c r="BQ179" s="117"/>
      <c r="BR179" s="117"/>
      <c r="BS179" s="108" t="s">
        <v>194</v>
      </c>
      <c r="BT179" s="109"/>
    </row>
    <row r="180" spans="1:72" s="18" customFormat="1" ht="30" hidden="1" x14ac:dyDescent="0.2">
      <c r="A180" s="17"/>
      <c r="B180" s="182" t="s">
        <v>410</v>
      </c>
      <c r="C180" s="14"/>
      <c r="D180" s="14"/>
      <c r="E180" s="17">
        <v>2016</v>
      </c>
      <c r="F180" s="17" t="s">
        <v>411</v>
      </c>
      <c r="G180" s="210">
        <v>3961</v>
      </c>
      <c r="H180" s="119">
        <v>3560</v>
      </c>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118">
        <v>1000</v>
      </c>
      <c r="AQ180" s="118">
        <v>834</v>
      </c>
      <c r="AR180" s="118">
        <v>853</v>
      </c>
      <c r="AS180" s="117">
        <f t="shared" si="193"/>
        <v>1000</v>
      </c>
      <c r="AT180" s="117">
        <f t="shared" si="194"/>
        <v>1000</v>
      </c>
      <c r="AU180" s="117">
        <f>G180</f>
        <v>3961</v>
      </c>
      <c r="AV180" s="118">
        <f>H180</f>
        <v>3560</v>
      </c>
      <c r="AW180" s="118">
        <f t="shared" si="195"/>
        <v>1000</v>
      </c>
      <c r="AX180" s="118">
        <f>AV180-AI180-AP180-26</f>
        <v>2534</v>
      </c>
      <c r="AY180" s="118">
        <f>AZ180</f>
        <v>1880</v>
      </c>
      <c r="AZ180" s="121">
        <v>1880</v>
      </c>
      <c r="BA180" s="118">
        <f>(H180*90%)-AS180</f>
        <v>2204</v>
      </c>
      <c r="BB180" s="118">
        <f t="shared" si="185"/>
        <v>654</v>
      </c>
      <c r="BC180" s="118">
        <v>650</v>
      </c>
      <c r="BD180" s="117">
        <f t="shared" si="184"/>
        <v>4</v>
      </c>
      <c r="BE180" s="118">
        <f t="shared" si="209"/>
        <v>0</v>
      </c>
      <c r="BF180" s="118">
        <f t="shared" si="210"/>
        <v>0</v>
      </c>
      <c r="BG180" s="117">
        <f t="shared" si="216"/>
        <v>2880</v>
      </c>
      <c r="BH180" s="117">
        <f t="shared" si="211"/>
        <v>2880</v>
      </c>
      <c r="BI180" s="117">
        <f t="shared" si="212"/>
        <v>3961</v>
      </c>
      <c r="BJ180" s="117">
        <f t="shared" si="212"/>
        <v>3560</v>
      </c>
      <c r="BK180" s="117">
        <f t="shared" si="183"/>
        <v>3560</v>
      </c>
      <c r="BL180" s="117">
        <f t="shared" si="213"/>
        <v>2880</v>
      </c>
      <c r="BM180" s="117">
        <f t="shared" si="168"/>
        <v>1880</v>
      </c>
      <c r="BN180" s="117">
        <f t="shared" si="186"/>
        <v>680</v>
      </c>
      <c r="BO180" s="118"/>
      <c r="BP180" s="118">
        <f t="shared" si="187"/>
        <v>680</v>
      </c>
      <c r="BQ180" s="117"/>
      <c r="BR180" s="117"/>
      <c r="BS180" s="17" t="s">
        <v>64</v>
      </c>
      <c r="BT180" s="163"/>
    </row>
    <row r="181" spans="1:72" s="20" customFormat="1" ht="30" hidden="1" x14ac:dyDescent="0.2">
      <c r="A181" s="17"/>
      <c r="B181" s="182" t="s">
        <v>412</v>
      </c>
      <c r="C181" s="8"/>
      <c r="D181" s="8"/>
      <c r="E181" s="17">
        <v>2016</v>
      </c>
      <c r="F181" s="17" t="s">
        <v>413</v>
      </c>
      <c r="G181" s="117">
        <v>8531</v>
      </c>
      <c r="H181" s="117">
        <f>AU181</f>
        <v>7680</v>
      </c>
      <c r="I181" s="118"/>
      <c r="J181" s="118"/>
      <c r="K181" s="118"/>
      <c r="L181" s="117"/>
      <c r="M181" s="117"/>
      <c r="N181" s="117"/>
      <c r="O181" s="117"/>
      <c r="P181" s="118"/>
      <c r="Q181" s="118"/>
      <c r="R181" s="117"/>
      <c r="S181" s="117"/>
      <c r="T181" s="118"/>
      <c r="U181" s="117"/>
      <c r="V181" s="117"/>
      <c r="W181" s="117"/>
      <c r="X181" s="117">
        <f>G181</f>
        <v>8531</v>
      </c>
      <c r="Y181" s="121">
        <f>H181</f>
        <v>7680</v>
      </c>
      <c r="Z181" s="118"/>
      <c r="AA181" s="118"/>
      <c r="AB181" s="117">
        <v>1500</v>
      </c>
      <c r="AC181" s="117">
        <f>AB181</f>
        <v>1500</v>
      </c>
      <c r="AD181" s="117"/>
      <c r="AE181" s="118"/>
      <c r="AF181" s="118">
        <f>V181+AC181</f>
        <v>1500</v>
      </c>
      <c r="AG181" s="117"/>
      <c r="AH181" s="117">
        <f>AB181+AG181</f>
        <v>1500</v>
      </c>
      <c r="AI181" s="117">
        <f>AH181</f>
        <v>1500</v>
      </c>
      <c r="AJ181" s="117"/>
      <c r="AK181" s="117"/>
      <c r="AL181" s="117">
        <f>AM181</f>
        <v>1172</v>
      </c>
      <c r="AM181" s="117">
        <v>1172</v>
      </c>
      <c r="AN181" s="117">
        <f>V181+AH181</f>
        <v>1500</v>
      </c>
      <c r="AO181" s="117">
        <f>W181+AI181</f>
        <v>1500</v>
      </c>
      <c r="AP181" s="121">
        <v>3500</v>
      </c>
      <c r="AQ181" s="121">
        <v>3500</v>
      </c>
      <c r="AR181" s="118">
        <f>AQ181</f>
        <v>3500</v>
      </c>
      <c r="AS181" s="117">
        <f t="shared" si="193"/>
        <v>5000</v>
      </c>
      <c r="AT181" s="117">
        <f t="shared" si="194"/>
        <v>5000</v>
      </c>
      <c r="AU181" s="118">
        <v>7680</v>
      </c>
      <c r="AV181" s="118">
        <f t="shared" ref="AV181:AV186" si="218">AU181</f>
        <v>7680</v>
      </c>
      <c r="AW181" s="118">
        <f t="shared" si="195"/>
        <v>5000</v>
      </c>
      <c r="AX181" s="118">
        <f t="shared" ref="AX181:AX186" si="219">AV181-AI181-AP181</f>
        <v>2680</v>
      </c>
      <c r="AY181" s="118">
        <f>AZ181</f>
        <v>2000</v>
      </c>
      <c r="AZ181" s="121">
        <v>2000</v>
      </c>
      <c r="BA181" s="118">
        <f>(H181*90%)-AS181</f>
        <v>1912</v>
      </c>
      <c r="BB181" s="118">
        <f t="shared" si="185"/>
        <v>680</v>
      </c>
      <c r="BC181" s="118">
        <v>666</v>
      </c>
      <c r="BD181" s="117">
        <f t="shared" si="184"/>
        <v>14</v>
      </c>
      <c r="BE181" s="118">
        <v>2000</v>
      </c>
      <c r="BF181" s="118">
        <f t="shared" si="210"/>
        <v>2000</v>
      </c>
      <c r="BG181" s="117">
        <v>7665</v>
      </c>
      <c r="BH181" s="117">
        <f t="shared" si="211"/>
        <v>7665</v>
      </c>
      <c r="BI181" s="117">
        <f t="shared" si="212"/>
        <v>7680</v>
      </c>
      <c r="BJ181" s="117">
        <f t="shared" si="212"/>
        <v>7680</v>
      </c>
      <c r="BK181" s="117">
        <f t="shared" si="183"/>
        <v>7680</v>
      </c>
      <c r="BL181" s="117">
        <f t="shared" si="213"/>
        <v>7665</v>
      </c>
      <c r="BM181" s="117">
        <f t="shared" si="168"/>
        <v>2000</v>
      </c>
      <c r="BN181" s="117">
        <f t="shared" si="186"/>
        <v>15</v>
      </c>
      <c r="BO181" s="118"/>
      <c r="BP181" s="118">
        <f t="shared" si="187"/>
        <v>15</v>
      </c>
      <c r="BQ181" s="117">
        <v>0</v>
      </c>
      <c r="BR181" s="117"/>
      <c r="BS181" s="108" t="s">
        <v>98</v>
      </c>
      <c r="BT181" s="109"/>
    </row>
    <row r="182" spans="1:72" s="20" customFormat="1" ht="45" hidden="1" x14ac:dyDescent="0.2">
      <c r="A182" s="17"/>
      <c r="B182" s="182" t="s">
        <v>414</v>
      </c>
      <c r="C182" s="8"/>
      <c r="D182" s="8"/>
      <c r="E182" s="17">
        <v>2015</v>
      </c>
      <c r="F182" s="17" t="s">
        <v>415</v>
      </c>
      <c r="G182" s="117">
        <v>2914</v>
      </c>
      <c r="H182" s="117">
        <v>2768.3</v>
      </c>
      <c r="I182" s="118"/>
      <c r="J182" s="118"/>
      <c r="K182" s="118"/>
      <c r="L182" s="117">
        <v>0</v>
      </c>
      <c r="M182" s="117">
        <v>0</v>
      </c>
      <c r="N182" s="117">
        <v>0</v>
      </c>
      <c r="O182" s="117">
        <v>0</v>
      </c>
      <c r="P182" s="118"/>
      <c r="Q182" s="118"/>
      <c r="R182" s="117">
        <v>0</v>
      </c>
      <c r="S182" s="117">
        <v>0</v>
      </c>
      <c r="T182" s="118"/>
      <c r="U182" s="117"/>
      <c r="V182" s="117">
        <f>L182+N182</f>
        <v>0</v>
      </c>
      <c r="W182" s="117">
        <f>M182+O182</f>
        <v>0</v>
      </c>
      <c r="X182" s="118">
        <v>3000</v>
      </c>
      <c r="Y182" s="118">
        <f>X182</f>
        <v>3000</v>
      </c>
      <c r="Z182" s="118"/>
      <c r="AA182" s="118"/>
      <c r="AB182" s="117">
        <v>1000</v>
      </c>
      <c r="AC182" s="117">
        <v>1000</v>
      </c>
      <c r="AD182" s="117">
        <v>900</v>
      </c>
      <c r="AE182" s="118"/>
      <c r="AF182" s="118">
        <f>AC182</f>
        <v>1000</v>
      </c>
      <c r="AG182" s="118">
        <v>600</v>
      </c>
      <c r="AH182" s="117">
        <f>AB182+AG182</f>
        <v>1600</v>
      </c>
      <c r="AI182" s="117">
        <f>AH182</f>
        <v>1600</v>
      </c>
      <c r="AJ182" s="117"/>
      <c r="AK182" s="117"/>
      <c r="AL182" s="117">
        <f>AM182</f>
        <v>960</v>
      </c>
      <c r="AM182" s="117">
        <v>960</v>
      </c>
      <c r="AN182" s="117">
        <f>V182+AH182</f>
        <v>1600</v>
      </c>
      <c r="AO182" s="117">
        <f>W182+AI182</f>
        <v>1600</v>
      </c>
      <c r="AP182" s="119">
        <v>900</v>
      </c>
      <c r="AQ182" s="119"/>
      <c r="AR182" s="119"/>
      <c r="AS182" s="117">
        <f t="shared" si="193"/>
        <v>2500</v>
      </c>
      <c r="AT182" s="117">
        <f t="shared" si="194"/>
        <v>2500</v>
      </c>
      <c r="AU182" s="118">
        <v>2768</v>
      </c>
      <c r="AV182" s="118">
        <f t="shared" si="218"/>
        <v>2768</v>
      </c>
      <c r="AW182" s="118">
        <f t="shared" si="195"/>
        <v>2500</v>
      </c>
      <c r="AX182" s="118">
        <f t="shared" si="219"/>
        <v>268</v>
      </c>
      <c r="AY182" s="118">
        <f>AZ182</f>
        <v>0</v>
      </c>
      <c r="AZ182" s="118">
        <v>0</v>
      </c>
      <c r="BA182" s="118"/>
      <c r="BB182" s="118">
        <f t="shared" si="185"/>
        <v>268</v>
      </c>
      <c r="BC182" s="118"/>
      <c r="BD182" s="117">
        <f t="shared" si="184"/>
        <v>268</v>
      </c>
      <c r="BE182" s="118">
        <f t="shared" ref="BE182:BE190" si="220">AU182-BI182</f>
        <v>0</v>
      </c>
      <c r="BF182" s="118">
        <f t="shared" si="210"/>
        <v>0</v>
      </c>
      <c r="BG182" s="117">
        <f t="shared" ref="BG182:BG190" si="221">AW182+AY182</f>
        <v>2500</v>
      </c>
      <c r="BH182" s="117">
        <f t="shared" si="211"/>
        <v>2500</v>
      </c>
      <c r="BI182" s="117">
        <f t="shared" si="212"/>
        <v>2768</v>
      </c>
      <c r="BJ182" s="117">
        <f t="shared" si="212"/>
        <v>2768</v>
      </c>
      <c r="BK182" s="117">
        <f t="shared" si="183"/>
        <v>2768</v>
      </c>
      <c r="BL182" s="117">
        <f t="shared" si="213"/>
        <v>2500</v>
      </c>
      <c r="BM182" s="117">
        <f t="shared" si="168"/>
        <v>0</v>
      </c>
      <c r="BN182" s="117">
        <f t="shared" si="186"/>
        <v>268</v>
      </c>
      <c r="BO182" s="118"/>
      <c r="BP182" s="118">
        <f t="shared" si="187"/>
        <v>268</v>
      </c>
      <c r="BQ182" s="117"/>
      <c r="BR182" s="117"/>
      <c r="BS182" s="21" t="s">
        <v>255</v>
      </c>
      <c r="BT182" s="164"/>
    </row>
    <row r="183" spans="1:72" s="16" customFormat="1" ht="30" hidden="1" x14ac:dyDescent="0.2">
      <c r="A183" s="17"/>
      <c r="B183" s="184" t="s">
        <v>416</v>
      </c>
      <c r="C183" s="8"/>
      <c r="D183" s="8"/>
      <c r="E183" s="17">
        <v>2015</v>
      </c>
      <c r="F183" s="23" t="s">
        <v>417</v>
      </c>
      <c r="G183" s="117">
        <v>14647</v>
      </c>
      <c r="H183" s="117">
        <v>13512</v>
      </c>
      <c r="I183" s="118"/>
      <c r="J183" s="118"/>
      <c r="K183" s="118"/>
      <c r="L183" s="117"/>
      <c r="M183" s="117"/>
      <c r="N183" s="117"/>
      <c r="O183" s="117"/>
      <c r="P183" s="118"/>
      <c r="Q183" s="118"/>
      <c r="R183" s="117"/>
      <c r="S183" s="117"/>
      <c r="T183" s="118"/>
      <c r="U183" s="117"/>
      <c r="V183" s="117">
        <v>900</v>
      </c>
      <c r="W183" s="117">
        <v>900</v>
      </c>
      <c r="X183" s="118">
        <v>3000</v>
      </c>
      <c r="Y183" s="118">
        <v>3000</v>
      </c>
      <c r="Z183" s="118"/>
      <c r="AA183" s="118"/>
      <c r="AB183" s="117"/>
      <c r="AC183" s="117"/>
      <c r="AD183" s="117"/>
      <c r="AE183" s="118"/>
      <c r="AF183" s="118"/>
      <c r="AG183" s="117">
        <v>2000</v>
      </c>
      <c r="AH183" s="117"/>
      <c r="AI183" s="117">
        <f>AH183</f>
        <v>0</v>
      </c>
      <c r="AJ183" s="117"/>
      <c r="AK183" s="117"/>
      <c r="AL183" s="117">
        <f>AM183</f>
        <v>0</v>
      </c>
      <c r="AM183" s="117"/>
      <c r="AN183" s="117">
        <v>13934</v>
      </c>
      <c r="AO183" s="117">
        <v>11912</v>
      </c>
      <c r="AP183" s="118">
        <v>1200</v>
      </c>
      <c r="AQ183" s="118">
        <v>959</v>
      </c>
      <c r="AR183" s="118">
        <v>959</v>
      </c>
      <c r="AS183" s="117">
        <f t="shared" si="193"/>
        <v>15134</v>
      </c>
      <c r="AT183" s="117">
        <f t="shared" si="194"/>
        <v>13112</v>
      </c>
      <c r="AU183" s="118">
        <v>1600</v>
      </c>
      <c r="AV183" s="118">
        <f t="shared" si="218"/>
        <v>1600</v>
      </c>
      <c r="AW183" s="118">
        <f t="shared" si="195"/>
        <v>1200</v>
      </c>
      <c r="AX183" s="118">
        <f t="shared" si="219"/>
        <v>400</v>
      </c>
      <c r="AY183" s="118">
        <v>200</v>
      </c>
      <c r="AZ183" s="118">
        <v>200</v>
      </c>
      <c r="BA183" s="118"/>
      <c r="BB183" s="118">
        <f t="shared" si="185"/>
        <v>200</v>
      </c>
      <c r="BC183" s="118">
        <v>193</v>
      </c>
      <c r="BD183" s="117">
        <f t="shared" si="184"/>
        <v>7</v>
      </c>
      <c r="BE183" s="118">
        <f t="shared" si="220"/>
        <v>0</v>
      </c>
      <c r="BF183" s="118">
        <f t="shared" si="210"/>
        <v>0</v>
      </c>
      <c r="BG183" s="117">
        <f t="shared" si="221"/>
        <v>1400</v>
      </c>
      <c r="BH183" s="117">
        <f>AW183+AY183</f>
        <v>1400</v>
      </c>
      <c r="BI183" s="117">
        <f t="shared" si="212"/>
        <v>1600</v>
      </c>
      <c r="BJ183" s="117">
        <f t="shared" si="212"/>
        <v>1600</v>
      </c>
      <c r="BK183" s="117">
        <f t="shared" si="183"/>
        <v>1400</v>
      </c>
      <c r="BL183" s="117">
        <f t="shared" si="213"/>
        <v>1400</v>
      </c>
      <c r="BM183" s="117">
        <f t="shared" si="168"/>
        <v>200</v>
      </c>
      <c r="BN183" s="117">
        <f t="shared" si="186"/>
        <v>200</v>
      </c>
      <c r="BO183" s="118">
        <v>-200</v>
      </c>
      <c r="BP183" s="118">
        <f t="shared" si="187"/>
        <v>0</v>
      </c>
      <c r="BQ183" s="117"/>
      <c r="BR183" s="117"/>
      <c r="BS183" s="108" t="s">
        <v>112</v>
      </c>
      <c r="BT183" s="109"/>
    </row>
    <row r="184" spans="1:72" s="16" customFormat="1" ht="45" hidden="1" x14ac:dyDescent="0.2">
      <c r="A184" s="17"/>
      <c r="B184" s="186" t="s">
        <v>418</v>
      </c>
      <c r="C184" s="8"/>
      <c r="D184" s="8"/>
      <c r="E184" s="21">
        <v>2015</v>
      </c>
      <c r="F184" s="131" t="s">
        <v>419</v>
      </c>
      <c r="G184" s="121">
        <v>1526</v>
      </c>
      <c r="H184" s="121">
        <v>1120</v>
      </c>
      <c r="I184" s="118"/>
      <c r="J184" s="118"/>
      <c r="K184" s="118"/>
      <c r="L184" s="117"/>
      <c r="M184" s="117"/>
      <c r="N184" s="117"/>
      <c r="O184" s="117"/>
      <c r="P184" s="119"/>
      <c r="Q184" s="119"/>
      <c r="R184" s="117"/>
      <c r="S184" s="117"/>
      <c r="T184" s="118"/>
      <c r="U184" s="117"/>
      <c r="V184" s="117"/>
      <c r="W184" s="117"/>
      <c r="X184" s="118"/>
      <c r="Y184" s="118"/>
      <c r="Z184" s="118"/>
      <c r="AA184" s="118"/>
      <c r="AB184" s="117"/>
      <c r="AC184" s="117"/>
      <c r="AD184" s="117"/>
      <c r="AE184" s="118"/>
      <c r="AF184" s="118"/>
      <c r="AG184" s="117"/>
      <c r="AH184" s="117"/>
      <c r="AI184" s="117"/>
      <c r="AJ184" s="117"/>
      <c r="AK184" s="117"/>
      <c r="AL184" s="117"/>
      <c r="AM184" s="117"/>
      <c r="AN184" s="117">
        <v>700</v>
      </c>
      <c r="AO184" s="117">
        <v>350</v>
      </c>
      <c r="AP184" s="118">
        <v>500</v>
      </c>
      <c r="AQ184" s="118">
        <v>0</v>
      </c>
      <c r="AR184" s="118">
        <v>0</v>
      </c>
      <c r="AS184" s="117">
        <f t="shared" si="193"/>
        <v>1200</v>
      </c>
      <c r="AT184" s="117">
        <f t="shared" si="194"/>
        <v>850</v>
      </c>
      <c r="AU184" s="118">
        <v>770</v>
      </c>
      <c r="AV184" s="118">
        <f t="shared" si="218"/>
        <v>770</v>
      </c>
      <c r="AW184" s="118">
        <f t="shared" si="195"/>
        <v>500</v>
      </c>
      <c r="AX184" s="118">
        <f t="shared" si="219"/>
        <v>270</v>
      </c>
      <c r="AY184" s="118">
        <f t="shared" ref="AY184:AY191" si="222">AZ184</f>
        <v>270</v>
      </c>
      <c r="AZ184" s="118">
        <f>AX184</f>
        <v>270</v>
      </c>
      <c r="BA184" s="118"/>
      <c r="BB184" s="118">
        <f t="shared" si="185"/>
        <v>0</v>
      </c>
      <c r="BC184" s="118"/>
      <c r="BD184" s="117">
        <f t="shared" si="184"/>
        <v>0</v>
      </c>
      <c r="BE184" s="118">
        <f t="shared" si="220"/>
        <v>0</v>
      </c>
      <c r="BF184" s="118">
        <f t="shared" si="210"/>
        <v>0</v>
      </c>
      <c r="BG184" s="117">
        <f t="shared" si="221"/>
        <v>770</v>
      </c>
      <c r="BH184" s="117">
        <f>AW184+AY184</f>
        <v>770</v>
      </c>
      <c r="BI184" s="117">
        <f t="shared" si="212"/>
        <v>770</v>
      </c>
      <c r="BJ184" s="117">
        <f t="shared" si="212"/>
        <v>770</v>
      </c>
      <c r="BK184" s="117">
        <f t="shared" si="183"/>
        <v>770</v>
      </c>
      <c r="BL184" s="117">
        <f t="shared" si="213"/>
        <v>770</v>
      </c>
      <c r="BM184" s="117">
        <f t="shared" si="168"/>
        <v>270</v>
      </c>
      <c r="BN184" s="117">
        <f t="shared" si="186"/>
        <v>0</v>
      </c>
      <c r="BO184" s="118"/>
      <c r="BP184" s="118">
        <f t="shared" si="187"/>
        <v>0</v>
      </c>
      <c r="BQ184" s="117"/>
      <c r="BR184" s="117"/>
      <c r="BS184" s="108" t="s">
        <v>112</v>
      </c>
      <c r="BT184" s="109"/>
    </row>
    <row r="185" spans="1:72" s="16" customFormat="1" ht="135" hidden="1" x14ac:dyDescent="0.2">
      <c r="A185" s="17"/>
      <c r="B185" s="187" t="s">
        <v>420</v>
      </c>
      <c r="C185" s="8"/>
      <c r="D185" s="8"/>
      <c r="E185" s="21" t="s">
        <v>275</v>
      </c>
      <c r="F185" s="211" t="s">
        <v>421</v>
      </c>
      <c r="G185" s="119">
        <v>9500</v>
      </c>
      <c r="H185" s="121">
        <v>7820</v>
      </c>
      <c r="I185" s="118"/>
      <c r="J185" s="118"/>
      <c r="K185" s="118"/>
      <c r="L185" s="117"/>
      <c r="M185" s="117">
        <f>L185</f>
        <v>0</v>
      </c>
      <c r="N185" s="117">
        <v>1900</v>
      </c>
      <c r="O185" s="117">
        <v>1900</v>
      </c>
      <c r="P185" s="119">
        <f>N185*1.1</f>
        <v>2090</v>
      </c>
      <c r="Q185" s="119">
        <f>P185</f>
        <v>2090</v>
      </c>
      <c r="R185" s="117">
        <v>1500</v>
      </c>
      <c r="S185" s="117">
        <v>1500</v>
      </c>
      <c r="T185" s="118"/>
      <c r="U185" s="117">
        <v>226</v>
      </c>
      <c r="V185" s="117">
        <v>4450</v>
      </c>
      <c r="W185" s="117">
        <v>4400</v>
      </c>
      <c r="X185" s="118">
        <v>1170</v>
      </c>
      <c r="Y185" s="118">
        <f>X185</f>
        <v>1170</v>
      </c>
      <c r="Z185" s="118"/>
      <c r="AA185" s="118"/>
      <c r="AB185" s="117"/>
      <c r="AC185" s="117">
        <f>AB185</f>
        <v>0</v>
      </c>
      <c r="AD185" s="117"/>
      <c r="AE185" s="118"/>
      <c r="AF185" s="118">
        <f>V185+AC185</f>
        <v>4450</v>
      </c>
      <c r="AG185" s="117">
        <v>1000</v>
      </c>
      <c r="AH185" s="117">
        <f>AB185+AG185</f>
        <v>1000</v>
      </c>
      <c r="AI185" s="117">
        <f>AH185</f>
        <v>1000</v>
      </c>
      <c r="AJ185" s="117"/>
      <c r="AK185" s="117"/>
      <c r="AL185" s="117">
        <f>AM185</f>
        <v>0</v>
      </c>
      <c r="AM185" s="117"/>
      <c r="AN185" s="117">
        <f>V185+AH185</f>
        <v>5450</v>
      </c>
      <c r="AO185" s="117">
        <f>W185+AI185</f>
        <v>5400</v>
      </c>
      <c r="AP185" s="118">
        <v>2200</v>
      </c>
      <c r="AQ185" s="118">
        <v>1421</v>
      </c>
      <c r="AR185" s="118">
        <f t="shared" ref="AR185:AR190" si="223">AQ185</f>
        <v>1421</v>
      </c>
      <c r="AS185" s="117">
        <f t="shared" si="193"/>
        <v>7650</v>
      </c>
      <c r="AT185" s="117">
        <f t="shared" si="194"/>
        <v>7600</v>
      </c>
      <c r="AU185" s="118">
        <v>3500</v>
      </c>
      <c r="AV185" s="118">
        <f t="shared" si="218"/>
        <v>3500</v>
      </c>
      <c r="AW185" s="118">
        <f t="shared" si="195"/>
        <v>3200</v>
      </c>
      <c r="AX185" s="118">
        <f t="shared" si="219"/>
        <v>300</v>
      </c>
      <c r="AY185" s="118">
        <f t="shared" si="222"/>
        <v>0</v>
      </c>
      <c r="AZ185" s="118"/>
      <c r="BA185" s="118"/>
      <c r="BB185" s="118">
        <f t="shared" si="185"/>
        <v>300</v>
      </c>
      <c r="BC185" s="118"/>
      <c r="BD185" s="117">
        <f t="shared" si="184"/>
        <v>300</v>
      </c>
      <c r="BE185" s="118">
        <f t="shared" si="220"/>
        <v>0</v>
      </c>
      <c r="BF185" s="118">
        <f t="shared" si="210"/>
        <v>0</v>
      </c>
      <c r="BG185" s="117">
        <f t="shared" si="221"/>
        <v>3200</v>
      </c>
      <c r="BH185" s="117">
        <f>AW185+AY185</f>
        <v>3200</v>
      </c>
      <c r="BI185" s="117">
        <f t="shared" si="212"/>
        <v>3500</v>
      </c>
      <c r="BJ185" s="117">
        <f t="shared" si="212"/>
        <v>3500</v>
      </c>
      <c r="BK185" s="117">
        <f t="shared" si="183"/>
        <v>3200</v>
      </c>
      <c r="BL185" s="117">
        <f t="shared" si="213"/>
        <v>3200</v>
      </c>
      <c r="BM185" s="117">
        <f t="shared" si="168"/>
        <v>0</v>
      </c>
      <c r="BN185" s="117">
        <f t="shared" si="186"/>
        <v>300</v>
      </c>
      <c r="BO185" s="118">
        <v>-300</v>
      </c>
      <c r="BP185" s="118">
        <f t="shared" si="187"/>
        <v>0</v>
      </c>
      <c r="BQ185" s="117"/>
      <c r="BR185" s="117"/>
      <c r="BS185" s="108" t="s">
        <v>112</v>
      </c>
      <c r="BT185" s="109"/>
    </row>
    <row r="186" spans="1:72" s="16" customFormat="1" ht="30" hidden="1" x14ac:dyDescent="0.2">
      <c r="A186" s="17"/>
      <c r="B186" s="182" t="s">
        <v>422</v>
      </c>
      <c r="C186" s="8"/>
      <c r="D186" s="8"/>
      <c r="E186" s="21">
        <v>2015</v>
      </c>
      <c r="F186" s="17" t="s">
        <v>423</v>
      </c>
      <c r="G186" s="117">
        <v>5467</v>
      </c>
      <c r="H186" s="117">
        <v>4500</v>
      </c>
      <c r="I186" s="118"/>
      <c r="J186" s="118"/>
      <c r="K186" s="118"/>
      <c r="L186" s="117"/>
      <c r="M186" s="117">
        <f>L186</f>
        <v>0</v>
      </c>
      <c r="N186" s="117">
        <v>1400</v>
      </c>
      <c r="O186" s="117">
        <v>1400</v>
      </c>
      <c r="P186" s="119">
        <f>N186*1.1</f>
        <v>1540.0000000000002</v>
      </c>
      <c r="Q186" s="119">
        <f>P186</f>
        <v>1540.0000000000002</v>
      </c>
      <c r="R186" s="117">
        <v>2300</v>
      </c>
      <c r="S186" s="117">
        <v>2300</v>
      </c>
      <c r="T186" s="118"/>
      <c r="U186" s="117">
        <v>313</v>
      </c>
      <c r="V186" s="117">
        <f>L186+N186</f>
        <v>1400</v>
      </c>
      <c r="W186" s="117">
        <f>M186+O186</f>
        <v>1400</v>
      </c>
      <c r="X186" s="118">
        <v>3520</v>
      </c>
      <c r="Y186" s="118">
        <v>2849</v>
      </c>
      <c r="Z186" s="118"/>
      <c r="AA186" s="118"/>
      <c r="AB186" s="117">
        <v>500</v>
      </c>
      <c r="AC186" s="117">
        <f>AB186</f>
        <v>500</v>
      </c>
      <c r="AD186" s="117"/>
      <c r="AE186" s="118"/>
      <c r="AF186" s="118">
        <f>V186+AC186</f>
        <v>1900</v>
      </c>
      <c r="AG186" s="117">
        <v>1500</v>
      </c>
      <c r="AH186" s="117">
        <f>AB186+AG186</f>
        <v>2000</v>
      </c>
      <c r="AI186" s="117">
        <f>AH186</f>
        <v>2000</v>
      </c>
      <c r="AJ186" s="117"/>
      <c r="AK186" s="117"/>
      <c r="AL186" s="117">
        <f>AM186</f>
        <v>500</v>
      </c>
      <c r="AM186" s="117">
        <v>500</v>
      </c>
      <c r="AN186" s="117">
        <f>V186+AH186</f>
        <v>3400</v>
      </c>
      <c r="AO186" s="117">
        <f>W186+AI186</f>
        <v>3400</v>
      </c>
      <c r="AP186" s="118"/>
      <c r="AQ186" s="118"/>
      <c r="AR186" s="118">
        <f t="shared" si="223"/>
        <v>0</v>
      </c>
      <c r="AS186" s="117">
        <f t="shared" si="193"/>
        <v>3400</v>
      </c>
      <c r="AT186" s="117">
        <f t="shared" si="194"/>
        <v>3400</v>
      </c>
      <c r="AU186" s="118">
        <v>3100</v>
      </c>
      <c r="AV186" s="118">
        <f t="shared" si="218"/>
        <v>3100</v>
      </c>
      <c r="AW186" s="118">
        <f t="shared" si="195"/>
        <v>2000</v>
      </c>
      <c r="AX186" s="118">
        <f t="shared" si="219"/>
        <v>1100</v>
      </c>
      <c r="AY186" s="118">
        <f t="shared" si="222"/>
        <v>400</v>
      </c>
      <c r="AZ186" s="121">
        <v>400</v>
      </c>
      <c r="BA186" s="118">
        <f>(H186*90%)-AS186</f>
        <v>650</v>
      </c>
      <c r="BB186" s="118">
        <f t="shared" si="185"/>
        <v>700</v>
      </c>
      <c r="BC186" s="118">
        <v>700</v>
      </c>
      <c r="BD186" s="117">
        <f t="shared" si="184"/>
        <v>0</v>
      </c>
      <c r="BE186" s="118">
        <f t="shared" si="220"/>
        <v>0</v>
      </c>
      <c r="BF186" s="118">
        <f t="shared" si="210"/>
        <v>0</v>
      </c>
      <c r="BG186" s="117">
        <f t="shared" si="221"/>
        <v>2400</v>
      </c>
      <c r="BH186" s="117">
        <f>BG186</f>
        <v>2400</v>
      </c>
      <c r="BI186" s="117">
        <f t="shared" ref="BI186:BJ188" si="224">AU186</f>
        <v>3100</v>
      </c>
      <c r="BJ186" s="117">
        <f t="shared" si="224"/>
        <v>3100</v>
      </c>
      <c r="BK186" s="117">
        <f t="shared" si="183"/>
        <v>2400</v>
      </c>
      <c r="BL186" s="117">
        <f t="shared" si="213"/>
        <v>2400</v>
      </c>
      <c r="BM186" s="117">
        <f t="shared" si="168"/>
        <v>400</v>
      </c>
      <c r="BN186" s="117">
        <f t="shared" si="186"/>
        <v>700</v>
      </c>
      <c r="BO186" s="118">
        <v>-700</v>
      </c>
      <c r="BP186" s="118">
        <f t="shared" si="187"/>
        <v>0</v>
      </c>
      <c r="BQ186" s="117"/>
      <c r="BR186" s="117"/>
      <c r="BS186" s="108" t="s">
        <v>93</v>
      </c>
      <c r="BT186" s="109"/>
    </row>
    <row r="187" spans="1:72" s="16" customFormat="1" ht="30" hidden="1" x14ac:dyDescent="0.2">
      <c r="A187" s="17"/>
      <c r="B187" s="187" t="s">
        <v>424</v>
      </c>
      <c r="C187" s="8"/>
      <c r="D187" s="8"/>
      <c r="E187" s="21"/>
      <c r="F187" s="211" t="s">
        <v>425</v>
      </c>
      <c r="G187" s="119">
        <v>9333</v>
      </c>
      <c r="H187" s="121">
        <v>8565</v>
      </c>
      <c r="I187" s="118"/>
      <c r="J187" s="118"/>
      <c r="K187" s="118"/>
      <c r="L187" s="117"/>
      <c r="M187" s="117"/>
      <c r="N187" s="117"/>
      <c r="O187" s="117"/>
      <c r="P187" s="119"/>
      <c r="Q187" s="119"/>
      <c r="R187" s="117"/>
      <c r="S187" s="117"/>
      <c r="T187" s="118"/>
      <c r="U187" s="117"/>
      <c r="V187" s="117"/>
      <c r="W187" s="117"/>
      <c r="X187" s="119"/>
      <c r="Y187" s="119"/>
      <c r="Z187" s="118"/>
      <c r="AA187" s="118"/>
      <c r="AB187" s="117"/>
      <c r="AC187" s="117"/>
      <c r="AD187" s="117"/>
      <c r="AE187" s="118"/>
      <c r="AF187" s="118"/>
      <c r="AG187" s="117"/>
      <c r="AH187" s="117"/>
      <c r="AI187" s="117"/>
      <c r="AJ187" s="117"/>
      <c r="AK187" s="117"/>
      <c r="AL187" s="117"/>
      <c r="AM187" s="117"/>
      <c r="AN187" s="117"/>
      <c r="AO187" s="117"/>
      <c r="AP187" s="119"/>
      <c r="AQ187" s="119"/>
      <c r="AR187" s="118">
        <f t="shared" si="223"/>
        <v>0</v>
      </c>
      <c r="AS187" s="117">
        <f>H187-AX187</f>
        <v>8353</v>
      </c>
      <c r="AT187" s="117">
        <f>AS187</f>
        <v>8353</v>
      </c>
      <c r="AU187" s="118">
        <v>212</v>
      </c>
      <c r="AV187" s="118">
        <v>212</v>
      </c>
      <c r="AW187" s="118"/>
      <c r="AX187" s="118">
        <v>212</v>
      </c>
      <c r="AY187" s="118">
        <f t="shared" si="222"/>
        <v>0</v>
      </c>
      <c r="AZ187" s="119"/>
      <c r="BA187" s="119"/>
      <c r="BB187" s="118">
        <f t="shared" si="185"/>
        <v>212</v>
      </c>
      <c r="BC187" s="118"/>
      <c r="BD187" s="117">
        <f t="shared" si="184"/>
        <v>212</v>
      </c>
      <c r="BE187" s="118">
        <f t="shared" si="220"/>
        <v>0</v>
      </c>
      <c r="BF187" s="118">
        <f t="shared" si="210"/>
        <v>0</v>
      </c>
      <c r="BG187" s="117">
        <f t="shared" si="221"/>
        <v>0</v>
      </c>
      <c r="BH187" s="117">
        <f>BG187</f>
        <v>0</v>
      </c>
      <c r="BI187" s="117">
        <f t="shared" si="224"/>
        <v>212</v>
      </c>
      <c r="BJ187" s="117">
        <f t="shared" si="224"/>
        <v>212</v>
      </c>
      <c r="BK187" s="117">
        <f t="shared" si="183"/>
        <v>0</v>
      </c>
      <c r="BL187" s="117">
        <f t="shared" si="213"/>
        <v>0</v>
      </c>
      <c r="BM187" s="117">
        <f t="shared" si="168"/>
        <v>0</v>
      </c>
      <c r="BN187" s="117">
        <f t="shared" si="186"/>
        <v>212</v>
      </c>
      <c r="BO187" s="118">
        <v>-212</v>
      </c>
      <c r="BP187" s="118">
        <f t="shared" si="187"/>
        <v>0</v>
      </c>
      <c r="BQ187" s="117"/>
      <c r="BR187" s="117"/>
      <c r="BS187" s="108" t="s">
        <v>112</v>
      </c>
      <c r="BT187" s="109"/>
    </row>
    <row r="188" spans="1:72" s="16" customFormat="1" ht="30" hidden="1" x14ac:dyDescent="0.2">
      <c r="A188" s="17"/>
      <c r="B188" s="183" t="s">
        <v>426</v>
      </c>
      <c r="C188" s="8"/>
      <c r="D188" s="8"/>
      <c r="E188" s="17">
        <v>2016</v>
      </c>
      <c r="F188" s="129" t="s">
        <v>427</v>
      </c>
      <c r="G188" s="119">
        <v>10694</v>
      </c>
      <c r="H188" s="119">
        <v>9130</v>
      </c>
      <c r="I188" s="118"/>
      <c r="J188" s="118"/>
      <c r="K188" s="118"/>
      <c r="L188" s="117"/>
      <c r="M188" s="117"/>
      <c r="N188" s="117"/>
      <c r="O188" s="117"/>
      <c r="P188" s="118"/>
      <c r="Q188" s="118"/>
      <c r="R188" s="117"/>
      <c r="S188" s="117"/>
      <c r="T188" s="118"/>
      <c r="U188" s="117"/>
      <c r="V188" s="117"/>
      <c r="W188" s="117"/>
      <c r="X188" s="118"/>
      <c r="Y188" s="118"/>
      <c r="Z188" s="118"/>
      <c r="AA188" s="118"/>
      <c r="AB188" s="117"/>
      <c r="AC188" s="117"/>
      <c r="AD188" s="117"/>
      <c r="AE188" s="118"/>
      <c r="AF188" s="118"/>
      <c r="AG188" s="117"/>
      <c r="AH188" s="117"/>
      <c r="AI188" s="117"/>
      <c r="AJ188" s="117"/>
      <c r="AK188" s="117"/>
      <c r="AL188" s="117"/>
      <c r="AM188" s="117"/>
      <c r="AN188" s="117"/>
      <c r="AO188" s="117"/>
      <c r="AP188" s="118"/>
      <c r="AQ188" s="118"/>
      <c r="AR188" s="118">
        <f t="shared" si="223"/>
        <v>0</v>
      </c>
      <c r="AS188" s="117">
        <v>3700</v>
      </c>
      <c r="AT188" s="117">
        <v>3700</v>
      </c>
      <c r="AU188" s="118">
        <v>5430</v>
      </c>
      <c r="AV188" s="118">
        <f>AU188</f>
        <v>5430</v>
      </c>
      <c r="AW188" s="118"/>
      <c r="AX188" s="118">
        <f>AV188</f>
        <v>5430</v>
      </c>
      <c r="AY188" s="118">
        <f t="shared" si="222"/>
        <v>3830</v>
      </c>
      <c r="AZ188" s="118">
        <v>3830</v>
      </c>
      <c r="BA188" s="118"/>
      <c r="BB188" s="118">
        <f t="shared" si="185"/>
        <v>1600</v>
      </c>
      <c r="BC188" s="118"/>
      <c r="BD188" s="117">
        <f t="shared" si="184"/>
        <v>1600</v>
      </c>
      <c r="BE188" s="118">
        <f t="shared" si="220"/>
        <v>0</v>
      </c>
      <c r="BF188" s="118">
        <f t="shared" si="210"/>
        <v>0</v>
      </c>
      <c r="BG188" s="117">
        <f t="shared" si="221"/>
        <v>3830</v>
      </c>
      <c r="BH188" s="117">
        <f>BG188</f>
        <v>3830</v>
      </c>
      <c r="BI188" s="117">
        <f t="shared" si="224"/>
        <v>5430</v>
      </c>
      <c r="BJ188" s="117">
        <f t="shared" si="224"/>
        <v>5430</v>
      </c>
      <c r="BK188" s="117">
        <f t="shared" si="183"/>
        <v>3830</v>
      </c>
      <c r="BL188" s="117">
        <f t="shared" si="213"/>
        <v>3830</v>
      </c>
      <c r="BM188" s="117">
        <f t="shared" si="168"/>
        <v>3830</v>
      </c>
      <c r="BN188" s="117">
        <f t="shared" si="186"/>
        <v>1600</v>
      </c>
      <c r="BO188" s="118">
        <v>-1600</v>
      </c>
      <c r="BP188" s="118">
        <f t="shared" si="187"/>
        <v>0</v>
      </c>
      <c r="BQ188" s="117"/>
      <c r="BR188" s="117"/>
      <c r="BS188" s="108" t="s">
        <v>175</v>
      </c>
      <c r="BT188" s="109"/>
    </row>
    <row r="189" spans="1:72" s="16" customFormat="1" ht="135" hidden="1" x14ac:dyDescent="0.2">
      <c r="A189" s="17"/>
      <c r="B189" s="182" t="s">
        <v>428</v>
      </c>
      <c r="C189" s="8"/>
      <c r="D189" s="8"/>
      <c r="E189" s="21" t="s">
        <v>56</v>
      </c>
      <c r="F189" s="21" t="s">
        <v>429</v>
      </c>
      <c r="G189" s="118">
        <v>12006</v>
      </c>
      <c r="H189" s="118">
        <v>12006</v>
      </c>
      <c r="I189" s="118">
        <v>0</v>
      </c>
      <c r="J189" s="118">
        <v>0</v>
      </c>
      <c r="K189" s="118">
        <v>0</v>
      </c>
      <c r="L189" s="118">
        <v>3200</v>
      </c>
      <c r="M189" s="117">
        <f>L189</f>
        <v>3200</v>
      </c>
      <c r="N189" s="118">
        <v>4500</v>
      </c>
      <c r="O189" s="118">
        <v>4500</v>
      </c>
      <c r="P189" s="118">
        <v>5800</v>
      </c>
      <c r="Q189" s="118">
        <v>5800</v>
      </c>
      <c r="R189" s="118">
        <v>4100</v>
      </c>
      <c r="S189" s="118">
        <v>4100</v>
      </c>
      <c r="T189" s="118">
        <f>5800+5086</f>
        <v>10886</v>
      </c>
      <c r="U189" s="118">
        <f>5800+5086</f>
        <v>10886</v>
      </c>
      <c r="V189" s="117">
        <f>L189+N189</f>
        <v>7700</v>
      </c>
      <c r="W189" s="117">
        <f>M189+O189</f>
        <v>7700</v>
      </c>
      <c r="X189" s="117">
        <v>4306</v>
      </c>
      <c r="Y189" s="117">
        <v>4306</v>
      </c>
      <c r="Z189" s="118"/>
      <c r="AA189" s="118"/>
      <c r="AB189" s="117">
        <v>1160</v>
      </c>
      <c r="AC189" s="117">
        <f>AB189</f>
        <v>1160</v>
      </c>
      <c r="AD189" s="117"/>
      <c r="AE189" s="118"/>
      <c r="AF189" s="118">
        <f t="shared" ref="AF189:AF194" si="225">V189+AC189</f>
        <v>8860</v>
      </c>
      <c r="AG189" s="118"/>
      <c r="AH189" s="117">
        <f t="shared" ref="AH189:AH194" si="226">AB189+AG189</f>
        <v>1160</v>
      </c>
      <c r="AI189" s="117">
        <f t="shared" ref="AI189:AI194" si="227">AH189</f>
        <v>1160</v>
      </c>
      <c r="AJ189" s="117"/>
      <c r="AK189" s="117"/>
      <c r="AL189" s="117">
        <f t="shared" ref="AL189:AL194" si="228">AM189</f>
        <v>0</v>
      </c>
      <c r="AM189" s="117"/>
      <c r="AN189" s="117">
        <f t="shared" ref="AN189:AO194" si="229">V189+AH189</f>
        <v>8860</v>
      </c>
      <c r="AO189" s="117">
        <f t="shared" si="229"/>
        <v>8860</v>
      </c>
      <c r="AP189" s="117"/>
      <c r="AQ189" s="117"/>
      <c r="AR189" s="118">
        <f t="shared" si="223"/>
        <v>0</v>
      </c>
      <c r="AS189" s="117">
        <f>AN189+AP189</f>
        <v>8860</v>
      </c>
      <c r="AT189" s="117">
        <f t="shared" ref="AT189:AT194" si="230">AO189+AP189</f>
        <v>8860</v>
      </c>
      <c r="AU189" s="118">
        <f>X189</f>
        <v>4306</v>
      </c>
      <c r="AV189" s="118">
        <f>AU189</f>
        <v>4306</v>
      </c>
      <c r="AW189" s="118">
        <f t="shared" ref="AW189:AW194" si="231">AI189+AP189</f>
        <v>1160</v>
      </c>
      <c r="AX189" s="118">
        <f t="shared" ref="AX189:AX194" si="232">AV189-AI189-AP189</f>
        <v>3146</v>
      </c>
      <c r="AY189" s="118">
        <f t="shared" si="222"/>
        <v>0</v>
      </c>
      <c r="AZ189" s="117"/>
      <c r="BA189" s="117"/>
      <c r="BB189" s="118">
        <f t="shared" si="185"/>
        <v>3146</v>
      </c>
      <c r="BC189" s="118"/>
      <c r="BD189" s="117">
        <f t="shared" si="184"/>
        <v>3146</v>
      </c>
      <c r="BE189" s="118">
        <f t="shared" si="220"/>
        <v>1201</v>
      </c>
      <c r="BF189" s="118">
        <f t="shared" si="210"/>
        <v>1201</v>
      </c>
      <c r="BG189" s="117">
        <f t="shared" si="221"/>
        <v>1160</v>
      </c>
      <c r="BH189" s="117">
        <f>BG189</f>
        <v>1160</v>
      </c>
      <c r="BI189" s="117">
        <v>3105</v>
      </c>
      <c r="BJ189" s="117">
        <v>3105</v>
      </c>
      <c r="BK189" s="117">
        <f t="shared" si="183"/>
        <v>3105</v>
      </c>
      <c r="BL189" s="117">
        <v>845</v>
      </c>
      <c r="BM189" s="117">
        <f t="shared" si="168"/>
        <v>0</v>
      </c>
      <c r="BN189" s="117">
        <f t="shared" si="186"/>
        <v>2260</v>
      </c>
      <c r="BO189" s="118"/>
      <c r="BP189" s="118">
        <f t="shared" si="187"/>
        <v>2260</v>
      </c>
      <c r="BQ189" s="117"/>
      <c r="BR189" s="117"/>
      <c r="BS189" s="108" t="s">
        <v>304</v>
      </c>
      <c r="BT189" s="161"/>
    </row>
    <row r="190" spans="1:72" s="16" customFormat="1" ht="135" hidden="1" x14ac:dyDescent="0.2">
      <c r="A190" s="17"/>
      <c r="B190" s="182" t="s">
        <v>430</v>
      </c>
      <c r="C190" s="8"/>
      <c r="D190" s="8"/>
      <c r="E190" s="21" t="s">
        <v>56</v>
      </c>
      <c r="F190" s="21" t="s">
        <v>431</v>
      </c>
      <c r="G190" s="118">
        <v>7819</v>
      </c>
      <c r="H190" s="118">
        <v>7819</v>
      </c>
      <c r="I190" s="118">
        <v>0</v>
      </c>
      <c r="J190" s="118">
        <v>0</v>
      </c>
      <c r="K190" s="118">
        <v>0</v>
      </c>
      <c r="L190" s="118">
        <v>3100</v>
      </c>
      <c r="M190" s="117">
        <f>L190</f>
        <v>3100</v>
      </c>
      <c r="N190" s="118">
        <v>3000</v>
      </c>
      <c r="O190" s="118">
        <v>3000</v>
      </c>
      <c r="P190" s="118">
        <v>1923</v>
      </c>
      <c r="Q190" s="118">
        <v>1923</v>
      </c>
      <c r="R190" s="118">
        <v>3000</v>
      </c>
      <c r="S190" s="118">
        <v>3000</v>
      </c>
      <c r="T190" s="118">
        <f>1923+4737</f>
        <v>6660</v>
      </c>
      <c r="U190" s="118">
        <v>6660</v>
      </c>
      <c r="V190" s="117">
        <f>L190+N190</f>
        <v>6100</v>
      </c>
      <c r="W190" s="117">
        <f>M190+O190</f>
        <v>6100</v>
      </c>
      <c r="X190" s="118">
        <v>1719</v>
      </c>
      <c r="Y190" s="118">
        <f>X190</f>
        <v>1719</v>
      </c>
      <c r="Z190" s="118"/>
      <c r="AA190" s="118"/>
      <c r="AB190" s="117">
        <v>500</v>
      </c>
      <c r="AC190" s="117">
        <f>AB190</f>
        <v>500</v>
      </c>
      <c r="AD190" s="117"/>
      <c r="AE190" s="118"/>
      <c r="AF190" s="118">
        <f t="shared" si="225"/>
        <v>6600</v>
      </c>
      <c r="AG190" s="118"/>
      <c r="AH190" s="117">
        <f t="shared" si="226"/>
        <v>500</v>
      </c>
      <c r="AI190" s="117">
        <f t="shared" si="227"/>
        <v>500</v>
      </c>
      <c r="AJ190" s="117"/>
      <c r="AK190" s="117"/>
      <c r="AL190" s="117">
        <f t="shared" si="228"/>
        <v>0</v>
      </c>
      <c r="AM190" s="117"/>
      <c r="AN190" s="117">
        <f t="shared" si="229"/>
        <v>6600</v>
      </c>
      <c r="AO190" s="117">
        <f t="shared" si="229"/>
        <v>6600</v>
      </c>
      <c r="AP190" s="118"/>
      <c r="AQ190" s="118"/>
      <c r="AR190" s="118">
        <f t="shared" si="223"/>
        <v>0</v>
      </c>
      <c r="AS190" s="117">
        <f>AN190+AP190</f>
        <v>6600</v>
      </c>
      <c r="AT190" s="117">
        <f t="shared" si="230"/>
        <v>6600</v>
      </c>
      <c r="AU190" s="118">
        <f>X190</f>
        <v>1719</v>
      </c>
      <c r="AV190" s="118">
        <f>AU190</f>
        <v>1719</v>
      </c>
      <c r="AW190" s="118">
        <f t="shared" si="231"/>
        <v>500</v>
      </c>
      <c r="AX190" s="118">
        <f t="shared" si="232"/>
        <v>1219</v>
      </c>
      <c r="AY190" s="118">
        <f t="shared" si="222"/>
        <v>0</v>
      </c>
      <c r="AZ190" s="118"/>
      <c r="BA190" s="118"/>
      <c r="BB190" s="118">
        <f t="shared" si="185"/>
        <v>1219</v>
      </c>
      <c r="BC190" s="118"/>
      <c r="BD190" s="117">
        <f t="shared" si="184"/>
        <v>1219</v>
      </c>
      <c r="BE190" s="118">
        <f t="shared" si="220"/>
        <v>1219</v>
      </c>
      <c r="BF190" s="118">
        <f t="shared" si="210"/>
        <v>1219</v>
      </c>
      <c r="BG190" s="117">
        <f t="shared" si="221"/>
        <v>500</v>
      </c>
      <c r="BH190" s="117">
        <f>BG190</f>
        <v>500</v>
      </c>
      <c r="BI190" s="117">
        <v>500</v>
      </c>
      <c r="BJ190" s="117">
        <v>500</v>
      </c>
      <c r="BK190" s="117">
        <f t="shared" si="183"/>
        <v>500</v>
      </c>
      <c r="BL190" s="117">
        <f>BJ190-BN190</f>
        <v>187</v>
      </c>
      <c r="BM190" s="117">
        <f t="shared" si="168"/>
        <v>0</v>
      </c>
      <c r="BN190" s="117">
        <v>313</v>
      </c>
      <c r="BO190" s="118"/>
      <c r="BP190" s="118">
        <f t="shared" si="187"/>
        <v>313</v>
      </c>
      <c r="BQ190" s="117"/>
      <c r="BR190" s="117"/>
      <c r="BS190" s="108" t="s">
        <v>304</v>
      </c>
      <c r="BT190" s="109"/>
    </row>
    <row r="191" spans="1:72" s="16" customFormat="1" ht="150" hidden="1" x14ac:dyDescent="0.2">
      <c r="A191" s="17"/>
      <c r="B191" s="182" t="s">
        <v>432</v>
      </c>
      <c r="C191" s="99"/>
      <c r="D191" s="99"/>
      <c r="E191" s="96" t="s">
        <v>433</v>
      </c>
      <c r="F191" s="17" t="s">
        <v>434</v>
      </c>
      <c r="G191" s="117">
        <v>11857</v>
      </c>
      <c r="H191" s="117">
        <v>11857</v>
      </c>
      <c r="I191" s="118"/>
      <c r="J191" s="118"/>
      <c r="K191" s="118"/>
      <c r="L191" s="119">
        <v>7000</v>
      </c>
      <c r="M191" s="117">
        <f>L191</f>
        <v>7000</v>
      </c>
      <c r="N191" s="119">
        <v>2000</v>
      </c>
      <c r="O191" s="119">
        <v>2000</v>
      </c>
      <c r="P191" s="119">
        <v>2203.4569999999999</v>
      </c>
      <c r="Q191" s="119">
        <v>2203.4569999999999</v>
      </c>
      <c r="R191" s="119">
        <v>2000</v>
      </c>
      <c r="S191" s="119">
        <v>2000</v>
      </c>
      <c r="T191" s="119">
        <v>9011.4570000000003</v>
      </c>
      <c r="U191" s="119">
        <v>8997.0010000000002</v>
      </c>
      <c r="V191" s="117">
        <f t="shared" ref="V191:W193" si="233">L191+N191</f>
        <v>9000</v>
      </c>
      <c r="W191" s="117">
        <f t="shared" si="233"/>
        <v>9000</v>
      </c>
      <c r="X191" s="119">
        <v>2100</v>
      </c>
      <c r="Y191" s="119">
        <v>2100</v>
      </c>
      <c r="Z191" s="119"/>
      <c r="AA191" s="119"/>
      <c r="AB191" s="117">
        <v>700</v>
      </c>
      <c r="AC191" s="117">
        <f>AB191</f>
        <v>700</v>
      </c>
      <c r="AD191" s="117"/>
      <c r="AE191" s="118"/>
      <c r="AF191" s="118">
        <f t="shared" si="225"/>
        <v>9700</v>
      </c>
      <c r="AG191" s="119">
        <v>1200</v>
      </c>
      <c r="AH191" s="117">
        <f t="shared" si="226"/>
        <v>1900</v>
      </c>
      <c r="AI191" s="117">
        <f t="shared" si="227"/>
        <v>1900</v>
      </c>
      <c r="AJ191" s="117"/>
      <c r="AK191" s="117"/>
      <c r="AL191" s="117">
        <f t="shared" si="228"/>
        <v>700</v>
      </c>
      <c r="AM191" s="117">
        <v>700</v>
      </c>
      <c r="AN191" s="117">
        <f t="shared" si="229"/>
        <v>10900</v>
      </c>
      <c r="AO191" s="117">
        <f t="shared" si="229"/>
        <v>10900</v>
      </c>
      <c r="AP191" s="119"/>
      <c r="AQ191" s="119"/>
      <c r="AR191" s="119"/>
      <c r="AS191" s="117">
        <f>AN191+AP191</f>
        <v>10900</v>
      </c>
      <c r="AT191" s="117">
        <f t="shared" si="230"/>
        <v>10900</v>
      </c>
      <c r="AU191" s="118">
        <v>1900</v>
      </c>
      <c r="AV191" s="118">
        <v>1900</v>
      </c>
      <c r="AW191" s="118">
        <f t="shared" si="231"/>
        <v>1900</v>
      </c>
      <c r="AX191" s="118">
        <f t="shared" si="232"/>
        <v>0</v>
      </c>
      <c r="AY191" s="118">
        <f t="shared" si="222"/>
        <v>0</v>
      </c>
      <c r="AZ191" s="119"/>
      <c r="BA191" s="119"/>
      <c r="BB191" s="118">
        <f t="shared" si="185"/>
        <v>0</v>
      </c>
      <c r="BC191" s="118"/>
      <c r="BD191" s="117">
        <f t="shared" si="184"/>
        <v>0</v>
      </c>
      <c r="BE191" s="118">
        <v>0</v>
      </c>
      <c r="BF191" s="118">
        <f t="shared" si="210"/>
        <v>0</v>
      </c>
      <c r="BG191" s="117">
        <v>10450</v>
      </c>
      <c r="BH191" s="117">
        <v>10450</v>
      </c>
      <c r="BI191" s="117">
        <v>1450</v>
      </c>
      <c r="BJ191" s="117">
        <v>1450</v>
      </c>
      <c r="BK191" s="117">
        <f t="shared" si="183"/>
        <v>1456</v>
      </c>
      <c r="BL191" s="117">
        <v>1450</v>
      </c>
      <c r="BM191" s="117">
        <f t="shared" si="168"/>
        <v>0</v>
      </c>
      <c r="BN191" s="117">
        <f t="shared" ref="BN191:BN211" si="234">BJ191-BL191</f>
        <v>0</v>
      </c>
      <c r="BO191" s="118">
        <v>6</v>
      </c>
      <c r="BP191" s="118">
        <f t="shared" si="187"/>
        <v>6</v>
      </c>
      <c r="BQ191" s="117">
        <v>6</v>
      </c>
      <c r="BR191" s="117"/>
      <c r="BS191" s="108" t="s">
        <v>69</v>
      </c>
      <c r="BT191" s="109"/>
    </row>
    <row r="192" spans="1:72" s="16" customFormat="1" ht="30" hidden="1" x14ac:dyDescent="0.2">
      <c r="A192" s="17"/>
      <c r="B192" s="182" t="s">
        <v>435</v>
      </c>
      <c r="C192" s="95"/>
      <c r="D192" s="97" t="s">
        <v>240</v>
      </c>
      <c r="E192" s="96">
        <v>2013</v>
      </c>
      <c r="F192" s="17" t="s">
        <v>436</v>
      </c>
      <c r="G192" s="117">
        <v>11352</v>
      </c>
      <c r="H192" s="117">
        <v>11352</v>
      </c>
      <c r="I192" s="118"/>
      <c r="J192" s="118"/>
      <c r="K192" s="118"/>
      <c r="L192" s="119">
        <v>5600</v>
      </c>
      <c r="M192" s="117">
        <f>L192</f>
        <v>5600</v>
      </c>
      <c r="N192" s="119">
        <v>2000</v>
      </c>
      <c r="O192" s="119">
        <v>2000</v>
      </c>
      <c r="P192" s="119">
        <v>2436.36</v>
      </c>
      <c r="Q192" s="119">
        <v>2436.36</v>
      </c>
      <c r="R192" s="119">
        <v>2000</v>
      </c>
      <c r="S192" s="119">
        <v>2000</v>
      </c>
      <c r="T192" s="120">
        <v>7600</v>
      </c>
      <c r="U192" s="119">
        <v>7600</v>
      </c>
      <c r="V192" s="117">
        <f t="shared" si="233"/>
        <v>7600</v>
      </c>
      <c r="W192" s="117">
        <f t="shared" si="233"/>
        <v>7600</v>
      </c>
      <c r="X192" s="119">
        <v>2200</v>
      </c>
      <c r="Y192" s="119">
        <v>2200</v>
      </c>
      <c r="Z192" s="119"/>
      <c r="AA192" s="119"/>
      <c r="AB192" s="117">
        <v>700</v>
      </c>
      <c r="AC192" s="117">
        <f>AB192</f>
        <v>700</v>
      </c>
      <c r="AD192" s="117"/>
      <c r="AE192" s="118"/>
      <c r="AF192" s="118">
        <f t="shared" si="225"/>
        <v>8300</v>
      </c>
      <c r="AG192" s="119">
        <v>1200</v>
      </c>
      <c r="AH192" s="117">
        <f t="shared" si="226"/>
        <v>1900</v>
      </c>
      <c r="AI192" s="117">
        <f t="shared" si="227"/>
        <v>1900</v>
      </c>
      <c r="AJ192" s="117"/>
      <c r="AK192" s="117"/>
      <c r="AL192" s="117">
        <f t="shared" si="228"/>
        <v>668</v>
      </c>
      <c r="AM192" s="117">
        <v>668</v>
      </c>
      <c r="AN192" s="117">
        <f t="shared" si="229"/>
        <v>9500</v>
      </c>
      <c r="AO192" s="117">
        <f t="shared" si="229"/>
        <v>9500</v>
      </c>
      <c r="AP192" s="119"/>
      <c r="AQ192" s="119"/>
      <c r="AR192" s="119"/>
      <c r="AS192" s="117">
        <f>AN192+AP192</f>
        <v>9500</v>
      </c>
      <c r="AT192" s="117">
        <f t="shared" si="230"/>
        <v>9500</v>
      </c>
      <c r="AU192" s="118">
        <v>2045</v>
      </c>
      <c r="AV192" s="118">
        <v>2045</v>
      </c>
      <c r="AW192" s="118">
        <f t="shared" si="231"/>
        <v>1900</v>
      </c>
      <c r="AX192" s="118">
        <f t="shared" si="232"/>
        <v>145</v>
      </c>
      <c r="AY192" s="118">
        <v>20</v>
      </c>
      <c r="AZ192" s="119">
        <v>145</v>
      </c>
      <c r="BA192" s="119"/>
      <c r="BB192" s="118">
        <f t="shared" si="185"/>
        <v>125</v>
      </c>
      <c r="BC192" s="118"/>
      <c r="BD192" s="117">
        <f t="shared" si="184"/>
        <v>125</v>
      </c>
      <c r="BE192" s="118">
        <f>AU192-BI192</f>
        <v>0</v>
      </c>
      <c r="BF192" s="118">
        <f t="shared" si="210"/>
        <v>0</v>
      </c>
      <c r="BG192" s="117">
        <f t="shared" ref="BG192:BG200" si="235">AW192+AY192</f>
        <v>1920</v>
      </c>
      <c r="BH192" s="117">
        <f>AW192+AY192</f>
        <v>1920</v>
      </c>
      <c r="BI192" s="117">
        <f t="shared" ref="BI192:BJ207" si="236">AU192</f>
        <v>2045</v>
      </c>
      <c r="BJ192" s="117">
        <f t="shared" si="236"/>
        <v>2045</v>
      </c>
      <c r="BK192" s="117">
        <f t="shared" si="183"/>
        <v>1920</v>
      </c>
      <c r="BL192" s="117">
        <f t="shared" ref="BL192:BL211" si="237">BH192</f>
        <v>1920</v>
      </c>
      <c r="BM192" s="117">
        <f t="shared" si="168"/>
        <v>20</v>
      </c>
      <c r="BN192" s="117">
        <f t="shared" si="234"/>
        <v>125</v>
      </c>
      <c r="BO192" s="118">
        <v>-125</v>
      </c>
      <c r="BP192" s="118">
        <f t="shared" si="187"/>
        <v>0</v>
      </c>
      <c r="BQ192" s="117"/>
      <c r="BR192" s="117"/>
      <c r="BS192" s="108" t="s">
        <v>69</v>
      </c>
      <c r="BT192" s="109"/>
    </row>
    <row r="193" spans="1:72" s="19" customFormat="1" ht="30" hidden="1" x14ac:dyDescent="0.2">
      <c r="A193" s="17"/>
      <c r="B193" s="183" t="s">
        <v>437</v>
      </c>
      <c r="C193" s="95"/>
      <c r="D193" s="97" t="s">
        <v>240</v>
      </c>
      <c r="E193" s="96">
        <v>2015</v>
      </c>
      <c r="F193" s="96" t="s">
        <v>438</v>
      </c>
      <c r="G193" s="119">
        <v>5557</v>
      </c>
      <c r="H193" s="119">
        <v>5155</v>
      </c>
      <c r="I193" s="119"/>
      <c r="J193" s="119"/>
      <c r="K193" s="119"/>
      <c r="L193" s="119"/>
      <c r="M193" s="117">
        <f>L193</f>
        <v>0</v>
      </c>
      <c r="N193" s="119">
        <v>1700</v>
      </c>
      <c r="O193" s="119">
        <v>1700</v>
      </c>
      <c r="P193" s="119">
        <v>1700</v>
      </c>
      <c r="Q193" s="119">
        <v>1700</v>
      </c>
      <c r="R193" s="119">
        <v>1700</v>
      </c>
      <c r="S193" s="119">
        <v>1700</v>
      </c>
      <c r="T193" s="119">
        <v>1700</v>
      </c>
      <c r="U193" s="119">
        <v>1700</v>
      </c>
      <c r="V193" s="117">
        <f t="shared" si="233"/>
        <v>1700</v>
      </c>
      <c r="W193" s="117">
        <f t="shared" si="233"/>
        <v>1700</v>
      </c>
      <c r="X193" s="119">
        <v>3524</v>
      </c>
      <c r="Y193" s="119">
        <v>3300</v>
      </c>
      <c r="Z193" s="119"/>
      <c r="AA193" s="119"/>
      <c r="AB193" s="117">
        <v>700</v>
      </c>
      <c r="AC193" s="117">
        <f>AB193</f>
        <v>700</v>
      </c>
      <c r="AD193" s="119"/>
      <c r="AE193" s="119"/>
      <c r="AF193" s="118">
        <f t="shared" si="225"/>
        <v>2400</v>
      </c>
      <c r="AG193" s="119">
        <v>1000</v>
      </c>
      <c r="AH193" s="117">
        <f t="shared" si="226"/>
        <v>1700</v>
      </c>
      <c r="AI193" s="117">
        <f t="shared" si="227"/>
        <v>1700</v>
      </c>
      <c r="AJ193" s="117"/>
      <c r="AK193" s="117"/>
      <c r="AL193" s="117">
        <f t="shared" si="228"/>
        <v>700</v>
      </c>
      <c r="AM193" s="117">
        <v>700</v>
      </c>
      <c r="AN193" s="117">
        <f t="shared" si="229"/>
        <v>3400</v>
      </c>
      <c r="AO193" s="117">
        <f t="shared" si="229"/>
        <v>3400</v>
      </c>
      <c r="AP193" s="119">
        <v>1000</v>
      </c>
      <c r="AQ193" s="119">
        <v>980</v>
      </c>
      <c r="AR193" s="118">
        <v>1000</v>
      </c>
      <c r="AS193" s="117">
        <f>AN193+AP193</f>
        <v>4400</v>
      </c>
      <c r="AT193" s="117">
        <f t="shared" si="230"/>
        <v>4400</v>
      </c>
      <c r="AU193" s="118">
        <v>3455</v>
      </c>
      <c r="AV193" s="118">
        <f>AU193</f>
        <v>3455</v>
      </c>
      <c r="AW193" s="118">
        <f t="shared" si="231"/>
        <v>2700</v>
      </c>
      <c r="AX193" s="118">
        <f t="shared" si="232"/>
        <v>755</v>
      </c>
      <c r="AY193" s="118">
        <v>546</v>
      </c>
      <c r="AZ193" s="121">
        <v>700</v>
      </c>
      <c r="BA193" s="118">
        <f>(H193*90%)-AS193</f>
        <v>239.5</v>
      </c>
      <c r="BB193" s="118">
        <f t="shared" si="185"/>
        <v>209</v>
      </c>
      <c r="BC193" s="118"/>
      <c r="BD193" s="117">
        <f t="shared" si="184"/>
        <v>209</v>
      </c>
      <c r="BE193" s="118">
        <v>509</v>
      </c>
      <c r="BF193" s="118">
        <f t="shared" si="210"/>
        <v>509</v>
      </c>
      <c r="BG193" s="117">
        <f t="shared" si="235"/>
        <v>3246</v>
      </c>
      <c r="BH193" s="117">
        <f>AW193+AY193</f>
        <v>3246</v>
      </c>
      <c r="BI193" s="117">
        <f t="shared" si="236"/>
        <v>3455</v>
      </c>
      <c r="BJ193" s="117">
        <f t="shared" si="236"/>
        <v>3455</v>
      </c>
      <c r="BK193" s="117">
        <f t="shared" si="183"/>
        <v>3246</v>
      </c>
      <c r="BL193" s="117">
        <f t="shared" si="237"/>
        <v>3246</v>
      </c>
      <c r="BM193" s="117">
        <f t="shared" si="168"/>
        <v>546</v>
      </c>
      <c r="BN193" s="117">
        <f t="shared" si="234"/>
        <v>209</v>
      </c>
      <c r="BO193" s="118">
        <v>-209</v>
      </c>
      <c r="BP193" s="118">
        <f t="shared" si="187"/>
        <v>0</v>
      </c>
      <c r="BQ193" s="117"/>
      <c r="BR193" s="117"/>
      <c r="BS193" s="108" t="s">
        <v>69</v>
      </c>
      <c r="BT193" s="109"/>
    </row>
    <row r="194" spans="1:72" s="19" customFormat="1" ht="30" hidden="1" x14ac:dyDescent="0.2">
      <c r="A194" s="17"/>
      <c r="B194" s="182" t="s">
        <v>439</v>
      </c>
      <c r="C194" s="95"/>
      <c r="D194" s="95"/>
      <c r="E194" s="96">
        <v>2015</v>
      </c>
      <c r="F194" s="219" t="s">
        <v>440</v>
      </c>
      <c r="G194" s="120">
        <v>4996</v>
      </c>
      <c r="H194" s="119">
        <v>4000</v>
      </c>
      <c r="I194" s="119"/>
      <c r="J194" s="119"/>
      <c r="K194" s="119"/>
      <c r="L194" s="119"/>
      <c r="M194" s="117"/>
      <c r="N194" s="119"/>
      <c r="O194" s="119"/>
      <c r="P194" s="119"/>
      <c r="Q194" s="119"/>
      <c r="R194" s="119"/>
      <c r="S194" s="119"/>
      <c r="T194" s="119"/>
      <c r="U194" s="119"/>
      <c r="V194" s="117">
        <v>1500</v>
      </c>
      <c r="W194" s="117">
        <v>1000</v>
      </c>
      <c r="X194" s="119">
        <v>3000</v>
      </c>
      <c r="Y194" s="119">
        <v>3000</v>
      </c>
      <c r="Z194" s="119"/>
      <c r="AA194" s="119"/>
      <c r="AB194" s="117"/>
      <c r="AC194" s="117"/>
      <c r="AD194" s="119"/>
      <c r="AE194" s="119"/>
      <c r="AF194" s="118">
        <f t="shared" si="225"/>
        <v>1500</v>
      </c>
      <c r="AG194" s="119">
        <v>500</v>
      </c>
      <c r="AH194" s="117">
        <f t="shared" si="226"/>
        <v>500</v>
      </c>
      <c r="AI194" s="117">
        <f t="shared" si="227"/>
        <v>500</v>
      </c>
      <c r="AJ194" s="117"/>
      <c r="AK194" s="117"/>
      <c r="AL194" s="117">
        <f t="shared" si="228"/>
        <v>0</v>
      </c>
      <c r="AM194" s="117"/>
      <c r="AN194" s="117">
        <f t="shared" si="229"/>
        <v>2000</v>
      </c>
      <c r="AO194" s="117">
        <f t="shared" si="229"/>
        <v>1500</v>
      </c>
      <c r="AP194" s="119">
        <v>1900</v>
      </c>
      <c r="AQ194" s="119">
        <v>1900</v>
      </c>
      <c r="AR194" s="118">
        <f>AQ194</f>
        <v>1900</v>
      </c>
      <c r="AS194" s="117">
        <v>3637</v>
      </c>
      <c r="AT194" s="117">
        <f t="shared" si="230"/>
        <v>3400</v>
      </c>
      <c r="AU194" s="118">
        <v>3500</v>
      </c>
      <c r="AV194" s="118">
        <f>AU194</f>
        <v>3500</v>
      </c>
      <c r="AW194" s="118">
        <f t="shared" si="231"/>
        <v>2400</v>
      </c>
      <c r="AX194" s="118">
        <f t="shared" si="232"/>
        <v>1100</v>
      </c>
      <c r="AY194" s="118">
        <v>976</v>
      </c>
      <c r="AZ194" s="121">
        <v>1058</v>
      </c>
      <c r="BA194" s="118">
        <f>(H194*90%)-AS194</f>
        <v>-37</v>
      </c>
      <c r="BB194" s="118">
        <f t="shared" si="185"/>
        <v>124</v>
      </c>
      <c r="BC194" s="118"/>
      <c r="BD194" s="117">
        <f t="shared" si="184"/>
        <v>124</v>
      </c>
      <c r="BE194" s="118">
        <f t="shared" ref="BE194:BE201" si="238">AU194-BI194</f>
        <v>0</v>
      </c>
      <c r="BF194" s="118">
        <f t="shared" si="210"/>
        <v>0</v>
      </c>
      <c r="BG194" s="117">
        <f t="shared" si="235"/>
        <v>3376</v>
      </c>
      <c r="BH194" s="117">
        <f>AW194+AY194</f>
        <v>3376</v>
      </c>
      <c r="BI194" s="117">
        <f t="shared" si="236"/>
        <v>3500</v>
      </c>
      <c r="BJ194" s="117">
        <f t="shared" si="236"/>
        <v>3500</v>
      </c>
      <c r="BK194" s="117">
        <f t="shared" si="183"/>
        <v>3500</v>
      </c>
      <c r="BL194" s="117">
        <f t="shared" si="237"/>
        <v>3376</v>
      </c>
      <c r="BM194" s="117">
        <f t="shared" si="168"/>
        <v>976</v>
      </c>
      <c r="BN194" s="117">
        <f t="shared" si="234"/>
        <v>124</v>
      </c>
      <c r="BO194" s="118"/>
      <c r="BP194" s="118">
        <f t="shared" si="187"/>
        <v>124</v>
      </c>
      <c r="BQ194" s="117"/>
      <c r="BR194" s="117"/>
      <c r="BS194" s="108" t="s">
        <v>69</v>
      </c>
      <c r="BT194" s="109"/>
    </row>
    <row r="195" spans="1:72" s="20" customFormat="1" ht="30" hidden="1" x14ac:dyDescent="0.2">
      <c r="A195" s="17"/>
      <c r="B195" s="195" t="s">
        <v>441</v>
      </c>
      <c r="C195" s="8"/>
      <c r="D195" s="8"/>
      <c r="E195" s="17">
        <v>2016</v>
      </c>
      <c r="F195" s="131" t="s">
        <v>442</v>
      </c>
      <c r="G195" s="119">
        <v>2998</v>
      </c>
      <c r="H195" s="119">
        <v>1750</v>
      </c>
      <c r="I195" s="118"/>
      <c r="J195" s="118"/>
      <c r="K195" s="118"/>
      <c r="L195" s="117"/>
      <c r="M195" s="117"/>
      <c r="N195" s="117"/>
      <c r="O195" s="117"/>
      <c r="P195" s="118"/>
      <c r="Q195" s="118"/>
      <c r="R195" s="117"/>
      <c r="S195" s="117"/>
      <c r="T195" s="118"/>
      <c r="U195" s="117"/>
      <c r="V195" s="117"/>
      <c r="W195" s="117"/>
      <c r="X195" s="117"/>
      <c r="Y195" s="121"/>
      <c r="Z195" s="118"/>
      <c r="AA195" s="118"/>
      <c r="AB195" s="117"/>
      <c r="AC195" s="117"/>
      <c r="AD195" s="117"/>
      <c r="AE195" s="118"/>
      <c r="AF195" s="118"/>
      <c r="AG195" s="117"/>
      <c r="AH195" s="117"/>
      <c r="AI195" s="117"/>
      <c r="AJ195" s="117"/>
      <c r="AK195" s="117"/>
      <c r="AL195" s="117"/>
      <c r="AM195" s="117"/>
      <c r="AN195" s="117"/>
      <c r="AO195" s="117"/>
      <c r="AP195" s="121"/>
      <c r="AQ195" s="121"/>
      <c r="AR195" s="121"/>
      <c r="AS195" s="117">
        <v>485</v>
      </c>
      <c r="AT195" s="117">
        <v>485</v>
      </c>
      <c r="AU195" s="119">
        <v>2998</v>
      </c>
      <c r="AV195" s="119">
        <v>1750</v>
      </c>
      <c r="AW195" s="118">
        <f>AT195</f>
        <v>485</v>
      </c>
      <c r="AX195" s="118">
        <f>AV195-AW195</f>
        <v>1265</v>
      </c>
      <c r="AY195" s="121">
        <v>300</v>
      </c>
      <c r="AZ195" s="121">
        <f>BB195-927</f>
        <v>38</v>
      </c>
      <c r="BA195" s="121"/>
      <c r="BB195" s="118">
        <f t="shared" si="185"/>
        <v>965</v>
      </c>
      <c r="BC195" s="118">
        <v>927</v>
      </c>
      <c r="BD195" s="117">
        <f t="shared" si="184"/>
        <v>38</v>
      </c>
      <c r="BE195" s="118">
        <f t="shared" si="238"/>
        <v>0</v>
      </c>
      <c r="BF195" s="118">
        <f t="shared" si="210"/>
        <v>0</v>
      </c>
      <c r="BG195" s="117">
        <f t="shared" si="235"/>
        <v>785</v>
      </c>
      <c r="BH195" s="117">
        <f t="shared" ref="BH195:BH211" si="239">BG195</f>
        <v>785</v>
      </c>
      <c r="BI195" s="117">
        <f t="shared" si="236"/>
        <v>2998</v>
      </c>
      <c r="BJ195" s="117">
        <f t="shared" si="236"/>
        <v>1750</v>
      </c>
      <c r="BK195" s="117">
        <f t="shared" si="183"/>
        <v>1750</v>
      </c>
      <c r="BL195" s="117">
        <f t="shared" si="237"/>
        <v>785</v>
      </c>
      <c r="BM195" s="117">
        <f t="shared" si="168"/>
        <v>300</v>
      </c>
      <c r="BN195" s="117">
        <f t="shared" si="234"/>
        <v>965</v>
      </c>
      <c r="BO195" s="118"/>
      <c r="BP195" s="118">
        <f t="shared" si="187"/>
        <v>965</v>
      </c>
      <c r="BQ195" s="117"/>
      <c r="BR195" s="117"/>
      <c r="BS195" s="108" t="s">
        <v>201</v>
      </c>
      <c r="BT195" s="109"/>
    </row>
    <row r="196" spans="1:72" s="16" customFormat="1" ht="30" hidden="1" x14ac:dyDescent="0.2">
      <c r="A196" s="17"/>
      <c r="B196" s="195" t="s">
        <v>443</v>
      </c>
      <c r="C196" s="8"/>
      <c r="D196" s="8"/>
      <c r="E196" s="17"/>
      <c r="F196" s="131" t="s">
        <v>444</v>
      </c>
      <c r="G196" s="119">
        <v>11313</v>
      </c>
      <c r="H196" s="119">
        <v>5433</v>
      </c>
      <c r="I196" s="118"/>
      <c r="J196" s="118"/>
      <c r="K196" s="118"/>
      <c r="L196" s="117"/>
      <c r="M196" s="117"/>
      <c r="N196" s="117"/>
      <c r="O196" s="117"/>
      <c r="P196" s="118"/>
      <c r="Q196" s="118"/>
      <c r="R196" s="117"/>
      <c r="S196" s="117"/>
      <c r="T196" s="118"/>
      <c r="U196" s="117"/>
      <c r="V196" s="119">
        <v>14749</v>
      </c>
      <c r="W196" s="119">
        <v>14749</v>
      </c>
      <c r="X196" s="118">
        <v>2542</v>
      </c>
      <c r="Y196" s="118">
        <v>2542</v>
      </c>
      <c r="Z196" s="118"/>
      <c r="AA196" s="118"/>
      <c r="AB196" s="117"/>
      <c r="AC196" s="117"/>
      <c r="AD196" s="117"/>
      <c r="AE196" s="118"/>
      <c r="AF196" s="119">
        <v>14749</v>
      </c>
      <c r="AG196" s="117">
        <v>2252</v>
      </c>
      <c r="AH196" s="117"/>
      <c r="AI196" s="117"/>
      <c r="AJ196" s="117"/>
      <c r="AK196" s="117"/>
      <c r="AL196" s="117">
        <f t="shared" ref="AL196:AL202" si="240">AM196</f>
        <v>0</v>
      </c>
      <c r="AM196" s="117"/>
      <c r="AN196" s="117">
        <v>4176</v>
      </c>
      <c r="AO196" s="117">
        <f>AN196</f>
        <v>4176</v>
      </c>
      <c r="AP196" s="118">
        <v>1236</v>
      </c>
      <c r="AQ196" s="118">
        <v>835</v>
      </c>
      <c r="AR196" s="118">
        <v>835</v>
      </c>
      <c r="AS196" s="117">
        <f t="shared" ref="AS196:AS211" si="241">AN196+AP196</f>
        <v>5412</v>
      </c>
      <c r="AT196" s="117">
        <f t="shared" ref="AT196:AT211" si="242">AO196+AP196</f>
        <v>5412</v>
      </c>
      <c r="AU196" s="118">
        <v>1236</v>
      </c>
      <c r="AV196" s="118">
        <f t="shared" ref="AV196:AV202" si="243">AU196</f>
        <v>1236</v>
      </c>
      <c r="AW196" s="118"/>
      <c r="AX196" s="118">
        <f t="shared" ref="AX196:AX211" si="244">AV196-AI196-AP196</f>
        <v>0</v>
      </c>
      <c r="AY196" s="118">
        <f>AZ196</f>
        <v>0</v>
      </c>
      <c r="AZ196" s="118"/>
      <c r="BA196" s="118"/>
      <c r="BB196" s="118">
        <f t="shared" si="185"/>
        <v>0</v>
      </c>
      <c r="BC196" s="118"/>
      <c r="BD196" s="117">
        <f t="shared" si="184"/>
        <v>0</v>
      </c>
      <c r="BE196" s="118">
        <f t="shared" si="238"/>
        <v>0</v>
      </c>
      <c r="BF196" s="118">
        <f t="shared" si="210"/>
        <v>0</v>
      </c>
      <c r="BG196" s="117">
        <f t="shared" si="235"/>
        <v>0</v>
      </c>
      <c r="BH196" s="117">
        <f t="shared" si="239"/>
        <v>0</v>
      </c>
      <c r="BI196" s="117">
        <f t="shared" si="236"/>
        <v>1236</v>
      </c>
      <c r="BJ196" s="117">
        <f t="shared" si="236"/>
        <v>1236</v>
      </c>
      <c r="BK196" s="117">
        <f t="shared" si="183"/>
        <v>1236</v>
      </c>
      <c r="BL196" s="117">
        <f t="shared" si="237"/>
        <v>0</v>
      </c>
      <c r="BM196" s="117">
        <f t="shared" si="168"/>
        <v>0</v>
      </c>
      <c r="BN196" s="117">
        <f t="shared" si="234"/>
        <v>1236</v>
      </c>
      <c r="BO196" s="118"/>
      <c r="BP196" s="118">
        <f t="shared" si="187"/>
        <v>1236</v>
      </c>
      <c r="BQ196" s="117"/>
      <c r="BR196" s="117"/>
      <c r="BS196" s="108" t="s">
        <v>201</v>
      </c>
      <c r="BT196" s="109"/>
    </row>
    <row r="197" spans="1:72" s="16" customFormat="1" ht="36" hidden="1" x14ac:dyDescent="0.2">
      <c r="A197" s="17"/>
      <c r="B197" s="182" t="s">
        <v>445</v>
      </c>
      <c r="C197" s="8"/>
      <c r="D197" s="34" t="s">
        <v>446</v>
      </c>
      <c r="E197" s="21">
        <v>2015</v>
      </c>
      <c r="F197" s="21" t="s">
        <v>447</v>
      </c>
      <c r="G197" s="118">
        <v>6768</v>
      </c>
      <c r="H197" s="118">
        <v>6768</v>
      </c>
      <c r="I197" s="118" t="s">
        <v>448</v>
      </c>
      <c r="J197" s="118">
        <v>13604</v>
      </c>
      <c r="K197" s="118">
        <v>13604</v>
      </c>
      <c r="L197" s="118"/>
      <c r="M197" s="117">
        <f>L197</f>
        <v>0</v>
      </c>
      <c r="N197" s="118">
        <v>431</v>
      </c>
      <c r="O197" s="118">
        <v>431</v>
      </c>
      <c r="P197" s="118">
        <v>0</v>
      </c>
      <c r="Q197" s="118">
        <v>0</v>
      </c>
      <c r="R197" s="118">
        <v>900</v>
      </c>
      <c r="S197" s="118">
        <v>900</v>
      </c>
      <c r="T197" s="118">
        <v>11700</v>
      </c>
      <c r="U197" s="118">
        <v>11700</v>
      </c>
      <c r="V197" s="117">
        <f>L197+N197</f>
        <v>431</v>
      </c>
      <c r="W197" s="117">
        <f>M197+O197</f>
        <v>431</v>
      </c>
      <c r="X197" s="118">
        <v>5937</v>
      </c>
      <c r="Y197" s="118">
        <v>5937</v>
      </c>
      <c r="Z197" s="118"/>
      <c r="AA197" s="118"/>
      <c r="AB197" s="117" t="s">
        <v>58</v>
      </c>
      <c r="AC197" s="117">
        <v>0</v>
      </c>
      <c r="AD197" s="117"/>
      <c r="AE197" s="118"/>
      <c r="AF197" s="118">
        <f t="shared" ref="AF197:AF202" si="245">V197+AC197</f>
        <v>431</v>
      </c>
      <c r="AG197" s="118">
        <v>3000</v>
      </c>
      <c r="AH197" s="117">
        <f>AG197</f>
        <v>3000</v>
      </c>
      <c r="AI197" s="117">
        <f>AH197</f>
        <v>3000</v>
      </c>
      <c r="AJ197" s="117"/>
      <c r="AK197" s="117"/>
      <c r="AL197" s="117">
        <f t="shared" si="240"/>
        <v>0</v>
      </c>
      <c r="AM197" s="117"/>
      <c r="AN197" s="117">
        <f t="shared" ref="AN197:AO202" si="246">V197+AH197</f>
        <v>3431</v>
      </c>
      <c r="AO197" s="117">
        <f t="shared" si="246"/>
        <v>3431</v>
      </c>
      <c r="AP197" s="118">
        <v>2300</v>
      </c>
      <c r="AQ197" s="118">
        <v>2300</v>
      </c>
      <c r="AR197" s="118">
        <f>AQ197</f>
        <v>2300</v>
      </c>
      <c r="AS197" s="117">
        <f t="shared" si="241"/>
        <v>5731</v>
      </c>
      <c r="AT197" s="117">
        <f t="shared" si="242"/>
        <v>5731</v>
      </c>
      <c r="AU197" s="118">
        <v>6093</v>
      </c>
      <c r="AV197" s="118">
        <f t="shared" si="243"/>
        <v>6093</v>
      </c>
      <c r="AW197" s="118">
        <f t="shared" ref="AW197:AW211" si="247">AI197+AP197</f>
        <v>5300</v>
      </c>
      <c r="AX197" s="118">
        <f t="shared" si="244"/>
        <v>793</v>
      </c>
      <c r="AY197" s="118">
        <v>381</v>
      </c>
      <c r="AZ197" s="118">
        <v>380</v>
      </c>
      <c r="BA197" s="118"/>
      <c r="BB197" s="118">
        <f t="shared" si="185"/>
        <v>412</v>
      </c>
      <c r="BC197" s="118"/>
      <c r="BD197" s="117">
        <f t="shared" si="184"/>
        <v>412</v>
      </c>
      <c r="BE197" s="118">
        <f t="shared" si="238"/>
        <v>0</v>
      </c>
      <c r="BF197" s="118">
        <f t="shared" si="210"/>
        <v>0</v>
      </c>
      <c r="BG197" s="117">
        <f t="shared" si="235"/>
        <v>5681</v>
      </c>
      <c r="BH197" s="117">
        <f t="shared" si="239"/>
        <v>5681</v>
      </c>
      <c r="BI197" s="117">
        <f t="shared" si="236"/>
        <v>6093</v>
      </c>
      <c r="BJ197" s="117">
        <f t="shared" si="236"/>
        <v>6093</v>
      </c>
      <c r="BK197" s="117">
        <f t="shared" si="183"/>
        <v>6093</v>
      </c>
      <c r="BL197" s="117">
        <f t="shared" si="237"/>
        <v>5681</v>
      </c>
      <c r="BM197" s="117">
        <f t="shared" si="168"/>
        <v>381</v>
      </c>
      <c r="BN197" s="117">
        <f t="shared" si="234"/>
        <v>412</v>
      </c>
      <c r="BO197" s="118"/>
      <c r="BP197" s="118">
        <f t="shared" si="187"/>
        <v>412</v>
      </c>
      <c r="BQ197" s="117"/>
      <c r="BR197" s="117"/>
      <c r="BS197" s="108" t="s">
        <v>164</v>
      </c>
      <c r="BT197" s="161"/>
    </row>
    <row r="198" spans="1:72" s="16" customFormat="1" ht="30" hidden="1" x14ac:dyDescent="0.2">
      <c r="A198" s="17"/>
      <c r="B198" s="182" t="s">
        <v>449</v>
      </c>
      <c r="C198" s="8"/>
      <c r="D198" s="8"/>
      <c r="E198" s="21">
        <v>2015</v>
      </c>
      <c r="F198" s="21" t="s">
        <v>450</v>
      </c>
      <c r="G198" s="118">
        <v>21529</v>
      </c>
      <c r="H198" s="118">
        <v>19096</v>
      </c>
      <c r="I198" s="118">
        <v>0</v>
      </c>
      <c r="J198" s="118">
        <v>0</v>
      </c>
      <c r="K198" s="118">
        <v>0</v>
      </c>
      <c r="L198" s="118">
        <v>6133</v>
      </c>
      <c r="M198" s="117">
        <v>3700</v>
      </c>
      <c r="N198" s="118">
        <v>5200</v>
      </c>
      <c r="O198" s="118">
        <v>5200</v>
      </c>
      <c r="P198" s="118">
        <v>4971</v>
      </c>
      <c r="Q198" s="118">
        <v>4971</v>
      </c>
      <c r="R198" s="118">
        <v>4600</v>
      </c>
      <c r="S198" s="118">
        <v>4600</v>
      </c>
      <c r="T198" s="118">
        <f>4929+4971</f>
        <v>9900</v>
      </c>
      <c r="U198" s="118">
        <v>9900</v>
      </c>
      <c r="V198" s="117">
        <f>L198+N198</f>
        <v>11333</v>
      </c>
      <c r="W198" s="117">
        <f>M198+O198</f>
        <v>8900</v>
      </c>
      <c r="X198" s="118">
        <v>10196</v>
      </c>
      <c r="Y198" s="118">
        <v>10196</v>
      </c>
      <c r="Z198" s="118"/>
      <c r="AA198" s="118"/>
      <c r="AB198" s="117">
        <v>1200</v>
      </c>
      <c r="AC198" s="117">
        <f>AB198</f>
        <v>1200</v>
      </c>
      <c r="AD198" s="117"/>
      <c r="AE198" s="118"/>
      <c r="AF198" s="118">
        <f t="shared" si="245"/>
        <v>12533</v>
      </c>
      <c r="AG198" s="118">
        <v>2300</v>
      </c>
      <c r="AH198" s="117">
        <f>AB198+AG198</f>
        <v>3500</v>
      </c>
      <c r="AI198" s="117">
        <f>AH198</f>
        <v>3500</v>
      </c>
      <c r="AJ198" s="117"/>
      <c r="AK198" s="117"/>
      <c r="AL198" s="117">
        <f t="shared" si="240"/>
        <v>600</v>
      </c>
      <c r="AM198" s="117">
        <v>600</v>
      </c>
      <c r="AN198" s="117">
        <f t="shared" si="246"/>
        <v>14833</v>
      </c>
      <c r="AO198" s="117">
        <f t="shared" si="246"/>
        <v>12400</v>
      </c>
      <c r="AP198" s="118">
        <v>3000</v>
      </c>
      <c r="AQ198" s="118">
        <v>3000</v>
      </c>
      <c r="AR198" s="118">
        <f>AQ198</f>
        <v>3000</v>
      </c>
      <c r="AS198" s="117">
        <f t="shared" si="241"/>
        <v>17833</v>
      </c>
      <c r="AT198" s="117">
        <f t="shared" si="242"/>
        <v>15400</v>
      </c>
      <c r="AU198" s="118">
        <f>X198</f>
        <v>10196</v>
      </c>
      <c r="AV198" s="118">
        <f t="shared" si="243"/>
        <v>10196</v>
      </c>
      <c r="AW198" s="118">
        <f t="shared" si="247"/>
        <v>6500</v>
      </c>
      <c r="AX198" s="118">
        <f t="shared" si="244"/>
        <v>3696</v>
      </c>
      <c r="AY198" s="118">
        <f t="shared" ref="AY198:AY203" si="248">AZ198</f>
        <v>2800</v>
      </c>
      <c r="AZ198" s="121">
        <v>2800</v>
      </c>
      <c r="BA198" s="118">
        <f>(H198*90%)-AS198</f>
        <v>-646.59999999999854</v>
      </c>
      <c r="BB198" s="118">
        <f t="shared" si="185"/>
        <v>896</v>
      </c>
      <c r="BC198" s="118"/>
      <c r="BD198" s="117">
        <f t="shared" si="184"/>
        <v>896</v>
      </c>
      <c r="BE198" s="118">
        <f t="shared" si="238"/>
        <v>0</v>
      </c>
      <c r="BF198" s="118">
        <f t="shared" si="210"/>
        <v>0</v>
      </c>
      <c r="BG198" s="117">
        <f t="shared" si="235"/>
        <v>9300</v>
      </c>
      <c r="BH198" s="117">
        <f t="shared" si="239"/>
        <v>9300</v>
      </c>
      <c r="BI198" s="117">
        <f t="shared" si="236"/>
        <v>10196</v>
      </c>
      <c r="BJ198" s="117">
        <f t="shared" si="236"/>
        <v>10196</v>
      </c>
      <c r="BK198" s="117">
        <f t="shared" si="183"/>
        <v>10196</v>
      </c>
      <c r="BL198" s="117">
        <f t="shared" si="237"/>
        <v>9300</v>
      </c>
      <c r="BM198" s="117">
        <f t="shared" si="168"/>
        <v>2800</v>
      </c>
      <c r="BN198" s="117">
        <f t="shared" si="234"/>
        <v>896</v>
      </c>
      <c r="BO198" s="118"/>
      <c r="BP198" s="118">
        <f t="shared" si="187"/>
        <v>896</v>
      </c>
      <c r="BQ198" s="117"/>
      <c r="BR198" s="117"/>
      <c r="BS198" s="108" t="s">
        <v>164</v>
      </c>
      <c r="BT198" s="109"/>
    </row>
    <row r="199" spans="1:72" s="20" customFormat="1" ht="30" hidden="1" x14ac:dyDescent="0.2">
      <c r="A199" s="17"/>
      <c r="B199" s="182" t="s">
        <v>451</v>
      </c>
      <c r="C199" s="8"/>
      <c r="D199" s="8"/>
      <c r="E199" s="17">
        <v>2016</v>
      </c>
      <c r="F199" s="17" t="s">
        <v>452</v>
      </c>
      <c r="G199" s="117">
        <v>6556</v>
      </c>
      <c r="H199" s="117">
        <v>6556</v>
      </c>
      <c r="I199" s="118"/>
      <c r="J199" s="118"/>
      <c r="K199" s="118"/>
      <c r="L199" s="117"/>
      <c r="M199" s="117"/>
      <c r="N199" s="117"/>
      <c r="O199" s="117"/>
      <c r="P199" s="118"/>
      <c r="Q199" s="118"/>
      <c r="R199" s="117"/>
      <c r="S199" s="117"/>
      <c r="T199" s="118"/>
      <c r="U199" s="117"/>
      <c r="V199" s="117"/>
      <c r="W199" s="117"/>
      <c r="X199" s="117">
        <f t="shared" ref="X199:Y201" si="249">G199</f>
        <v>6556</v>
      </c>
      <c r="Y199" s="121">
        <f t="shared" si="249"/>
        <v>6556</v>
      </c>
      <c r="Z199" s="118"/>
      <c r="AA199" s="118"/>
      <c r="AB199" s="117">
        <v>1000</v>
      </c>
      <c r="AC199" s="117">
        <f>AB199</f>
        <v>1000</v>
      </c>
      <c r="AD199" s="117"/>
      <c r="AE199" s="118"/>
      <c r="AF199" s="118">
        <f t="shared" si="245"/>
        <v>1000</v>
      </c>
      <c r="AG199" s="117"/>
      <c r="AH199" s="117">
        <f>AB199+AG199</f>
        <v>1000</v>
      </c>
      <c r="AI199" s="117">
        <f>AH199</f>
        <v>1000</v>
      </c>
      <c r="AJ199" s="117"/>
      <c r="AK199" s="117"/>
      <c r="AL199" s="117">
        <f t="shared" si="240"/>
        <v>115</v>
      </c>
      <c r="AM199" s="117">
        <v>115</v>
      </c>
      <c r="AN199" s="117">
        <f t="shared" si="246"/>
        <v>1000</v>
      </c>
      <c r="AO199" s="117">
        <f t="shared" si="246"/>
        <v>1000</v>
      </c>
      <c r="AP199" s="121">
        <v>3200</v>
      </c>
      <c r="AQ199" s="121">
        <v>3117</v>
      </c>
      <c r="AR199" s="118">
        <v>3126</v>
      </c>
      <c r="AS199" s="117">
        <f t="shared" si="241"/>
        <v>4200</v>
      </c>
      <c r="AT199" s="117">
        <f t="shared" si="242"/>
        <v>4200</v>
      </c>
      <c r="AU199" s="118">
        <f>X199</f>
        <v>6556</v>
      </c>
      <c r="AV199" s="118">
        <f t="shared" si="243"/>
        <v>6556</v>
      </c>
      <c r="AW199" s="118">
        <f t="shared" si="247"/>
        <v>4200</v>
      </c>
      <c r="AX199" s="118">
        <f t="shared" si="244"/>
        <v>2356</v>
      </c>
      <c r="AY199" s="118">
        <f t="shared" si="248"/>
        <v>1900</v>
      </c>
      <c r="AZ199" s="121">
        <v>1900</v>
      </c>
      <c r="BA199" s="118">
        <f>(H199*90%)-AS199</f>
        <v>1700.4000000000005</v>
      </c>
      <c r="BB199" s="118">
        <f t="shared" si="185"/>
        <v>456</v>
      </c>
      <c r="BC199" s="118"/>
      <c r="BD199" s="117">
        <f t="shared" si="184"/>
        <v>456</v>
      </c>
      <c r="BE199" s="118">
        <f t="shared" si="238"/>
        <v>0</v>
      </c>
      <c r="BF199" s="118">
        <f t="shared" si="210"/>
        <v>0</v>
      </c>
      <c r="BG199" s="117">
        <f t="shared" si="235"/>
        <v>6100</v>
      </c>
      <c r="BH199" s="117">
        <f t="shared" si="239"/>
        <v>6100</v>
      </c>
      <c r="BI199" s="117">
        <f t="shared" si="236"/>
        <v>6556</v>
      </c>
      <c r="BJ199" s="117">
        <f t="shared" si="236"/>
        <v>6556</v>
      </c>
      <c r="BK199" s="117">
        <f t="shared" si="183"/>
        <v>6556</v>
      </c>
      <c r="BL199" s="117">
        <f t="shared" si="237"/>
        <v>6100</v>
      </c>
      <c r="BM199" s="117">
        <f t="shared" si="168"/>
        <v>1900</v>
      </c>
      <c r="BN199" s="117">
        <f t="shared" si="234"/>
        <v>456</v>
      </c>
      <c r="BO199" s="118"/>
      <c r="BP199" s="118">
        <f t="shared" si="187"/>
        <v>456</v>
      </c>
      <c r="BQ199" s="117"/>
      <c r="BR199" s="117"/>
      <c r="BS199" s="108" t="s">
        <v>164</v>
      </c>
      <c r="BT199" s="161"/>
    </row>
    <row r="200" spans="1:72" s="20" customFormat="1" ht="30" hidden="1" x14ac:dyDescent="0.2">
      <c r="A200" s="17"/>
      <c r="B200" s="182" t="s">
        <v>453</v>
      </c>
      <c r="C200" s="8"/>
      <c r="D200" s="8"/>
      <c r="E200" s="17">
        <v>2016</v>
      </c>
      <c r="F200" s="17" t="s">
        <v>454</v>
      </c>
      <c r="G200" s="117">
        <v>4571</v>
      </c>
      <c r="H200" s="117">
        <v>4114</v>
      </c>
      <c r="I200" s="118"/>
      <c r="J200" s="118"/>
      <c r="K200" s="118"/>
      <c r="L200" s="117"/>
      <c r="M200" s="117"/>
      <c r="N200" s="117"/>
      <c r="O200" s="117"/>
      <c r="P200" s="118"/>
      <c r="Q200" s="118"/>
      <c r="R200" s="117"/>
      <c r="S200" s="117"/>
      <c r="T200" s="118"/>
      <c r="U200" s="117"/>
      <c r="V200" s="117"/>
      <c r="W200" s="117"/>
      <c r="X200" s="117">
        <f t="shared" si="249"/>
        <v>4571</v>
      </c>
      <c r="Y200" s="121">
        <f t="shared" si="249"/>
        <v>4114</v>
      </c>
      <c r="Z200" s="118"/>
      <c r="AA200" s="118"/>
      <c r="AB200" s="117">
        <v>700</v>
      </c>
      <c r="AC200" s="117">
        <f>AB200</f>
        <v>700</v>
      </c>
      <c r="AD200" s="117"/>
      <c r="AE200" s="118"/>
      <c r="AF200" s="118">
        <f t="shared" si="245"/>
        <v>700</v>
      </c>
      <c r="AG200" s="117"/>
      <c r="AH200" s="117">
        <f>AB200+AG200</f>
        <v>700</v>
      </c>
      <c r="AI200" s="117">
        <f>AH200</f>
        <v>700</v>
      </c>
      <c r="AJ200" s="117"/>
      <c r="AK200" s="117"/>
      <c r="AL200" s="117">
        <f t="shared" si="240"/>
        <v>700</v>
      </c>
      <c r="AM200" s="117">
        <v>700</v>
      </c>
      <c r="AN200" s="117">
        <f t="shared" si="246"/>
        <v>700</v>
      </c>
      <c r="AO200" s="117">
        <f t="shared" si="246"/>
        <v>700</v>
      </c>
      <c r="AP200" s="121">
        <v>2200</v>
      </c>
      <c r="AQ200" s="121">
        <v>2200</v>
      </c>
      <c r="AR200" s="118">
        <f>AQ200</f>
        <v>2200</v>
      </c>
      <c r="AS200" s="117">
        <f t="shared" si="241"/>
        <v>2900</v>
      </c>
      <c r="AT200" s="117">
        <f t="shared" si="242"/>
        <v>2900</v>
      </c>
      <c r="AU200" s="118">
        <v>4114</v>
      </c>
      <c r="AV200" s="118">
        <f t="shared" si="243"/>
        <v>4114</v>
      </c>
      <c r="AW200" s="118">
        <f t="shared" si="247"/>
        <v>2900</v>
      </c>
      <c r="AX200" s="118">
        <f t="shared" si="244"/>
        <v>1214</v>
      </c>
      <c r="AY200" s="118">
        <f t="shared" si="248"/>
        <v>500</v>
      </c>
      <c r="AZ200" s="121">
        <v>500</v>
      </c>
      <c r="BA200" s="118">
        <f>(H200*90%)-AS200</f>
        <v>802.59999999999991</v>
      </c>
      <c r="BB200" s="118">
        <f t="shared" si="185"/>
        <v>714</v>
      </c>
      <c r="BC200" s="118"/>
      <c r="BD200" s="117">
        <f t="shared" si="184"/>
        <v>714</v>
      </c>
      <c r="BE200" s="118">
        <f t="shared" si="238"/>
        <v>0</v>
      </c>
      <c r="BF200" s="118">
        <f t="shared" si="210"/>
        <v>0</v>
      </c>
      <c r="BG200" s="117">
        <f t="shared" si="235"/>
        <v>3400</v>
      </c>
      <c r="BH200" s="117">
        <f t="shared" si="239"/>
        <v>3400</v>
      </c>
      <c r="BI200" s="117">
        <f t="shared" si="236"/>
        <v>4114</v>
      </c>
      <c r="BJ200" s="117">
        <f t="shared" si="236"/>
        <v>4114</v>
      </c>
      <c r="BK200" s="117">
        <f t="shared" si="183"/>
        <v>4114</v>
      </c>
      <c r="BL200" s="117">
        <f t="shared" si="237"/>
        <v>3400</v>
      </c>
      <c r="BM200" s="117">
        <f t="shared" si="168"/>
        <v>500</v>
      </c>
      <c r="BN200" s="117">
        <f t="shared" si="234"/>
        <v>714</v>
      </c>
      <c r="BO200" s="118"/>
      <c r="BP200" s="118">
        <f t="shared" si="187"/>
        <v>714</v>
      </c>
      <c r="BQ200" s="117"/>
      <c r="BR200" s="117"/>
      <c r="BS200" s="108" t="s">
        <v>164</v>
      </c>
      <c r="BT200" s="109"/>
    </row>
    <row r="201" spans="1:72" s="20" customFormat="1" ht="30" hidden="1" x14ac:dyDescent="0.2">
      <c r="A201" s="17"/>
      <c r="B201" s="182" t="s">
        <v>455</v>
      </c>
      <c r="C201" s="8"/>
      <c r="D201" s="8"/>
      <c r="E201" s="17">
        <v>2016</v>
      </c>
      <c r="F201" s="17" t="s">
        <v>456</v>
      </c>
      <c r="G201" s="117">
        <v>4472</v>
      </c>
      <c r="H201" s="117">
        <v>4025</v>
      </c>
      <c r="I201" s="118"/>
      <c r="J201" s="118"/>
      <c r="K201" s="118"/>
      <c r="L201" s="117"/>
      <c r="M201" s="117"/>
      <c r="N201" s="117"/>
      <c r="O201" s="117"/>
      <c r="P201" s="118"/>
      <c r="Q201" s="118"/>
      <c r="R201" s="117"/>
      <c r="S201" s="117"/>
      <c r="T201" s="118"/>
      <c r="U201" s="117"/>
      <c r="V201" s="117"/>
      <c r="W201" s="117"/>
      <c r="X201" s="117">
        <f t="shared" si="249"/>
        <v>4472</v>
      </c>
      <c r="Y201" s="121">
        <f t="shared" si="249"/>
        <v>4025</v>
      </c>
      <c r="Z201" s="118"/>
      <c r="AA201" s="118"/>
      <c r="AB201" s="117">
        <v>748</v>
      </c>
      <c r="AC201" s="117">
        <f>AB201</f>
        <v>748</v>
      </c>
      <c r="AD201" s="117"/>
      <c r="AE201" s="118"/>
      <c r="AF201" s="118">
        <f t="shared" si="245"/>
        <v>748</v>
      </c>
      <c r="AG201" s="117"/>
      <c r="AH201" s="117">
        <f>AB201+AG201</f>
        <v>748</v>
      </c>
      <c r="AI201" s="117">
        <f>AH201</f>
        <v>748</v>
      </c>
      <c r="AJ201" s="117"/>
      <c r="AK201" s="117"/>
      <c r="AL201" s="117">
        <f t="shared" si="240"/>
        <v>729</v>
      </c>
      <c r="AM201" s="117">
        <v>729</v>
      </c>
      <c r="AN201" s="117">
        <f t="shared" si="246"/>
        <v>748</v>
      </c>
      <c r="AO201" s="117">
        <f t="shared" si="246"/>
        <v>748</v>
      </c>
      <c r="AP201" s="121">
        <v>2100</v>
      </c>
      <c r="AQ201" s="121">
        <v>2100</v>
      </c>
      <c r="AR201" s="118">
        <f>AQ201</f>
        <v>2100</v>
      </c>
      <c r="AS201" s="117">
        <f t="shared" si="241"/>
        <v>2848</v>
      </c>
      <c r="AT201" s="117">
        <f t="shared" si="242"/>
        <v>2848</v>
      </c>
      <c r="AU201" s="118">
        <v>4025</v>
      </c>
      <c r="AV201" s="118">
        <f t="shared" si="243"/>
        <v>4025</v>
      </c>
      <c r="AW201" s="118">
        <f t="shared" si="247"/>
        <v>2848</v>
      </c>
      <c r="AX201" s="118">
        <f t="shared" si="244"/>
        <v>1177</v>
      </c>
      <c r="AY201" s="118">
        <f t="shared" si="248"/>
        <v>1000</v>
      </c>
      <c r="AZ201" s="121">
        <v>1000</v>
      </c>
      <c r="BA201" s="118">
        <f>(H201*90%)-AS201</f>
        <v>774.5</v>
      </c>
      <c r="BB201" s="118">
        <f t="shared" si="185"/>
        <v>177</v>
      </c>
      <c r="BC201" s="118"/>
      <c r="BD201" s="117">
        <f t="shared" si="184"/>
        <v>177</v>
      </c>
      <c r="BE201" s="118">
        <f t="shared" si="238"/>
        <v>0</v>
      </c>
      <c r="BF201" s="118">
        <f t="shared" si="210"/>
        <v>0</v>
      </c>
      <c r="BG201" s="117">
        <v>3844</v>
      </c>
      <c r="BH201" s="117">
        <f t="shared" si="239"/>
        <v>3844</v>
      </c>
      <c r="BI201" s="117">
        <f t="shared" si="236"/>
        <v>4025</v>
      </c>
      <c r="BJ201" s="117">
        <f t="shared" si="236"/>
        <v>4025</v>
      </c>
      <c r="BK201" s="117">
        <f t="shared" si="183"/>
        <v>4010</v>
      </c>
      <c r="BL201" s="117">
        <f t="shared" si="237"/>
        <v>3844</v>
      </c>
      <c r="BM201" s="117">
        <f t="shared" si="168"/>
        <v>1000</v>
      </c>
      <c r="BN201" s="117">
        <f t="shared" si="234"/>
        <v>181</v>
      </c>
      <c r="BO201" s="118">
        <v>-15</v>
      </c>
      <c r="BP201" s="118">
        <f t="shared" si="187"/>
        <v>166</v>
      </c>
      <c r="BQ201" s="117"/>
      <c r="BR201" s="117"/>
      <c r="BS201" s="108" t="s">
        <v>164</v>
      </c>
      <c r="BT201" s="109"/>
    </row>
    <row r="202" spans="1:72" s="16" customFormat="1" ht="38.25" hidden="1" x14ac:dyDescent="0.2">
      <c r="A202" s="17"/>
      <c r="B202" s="182" t="s">
        <v>457</v>
      </c>
      <c r="C202" s="8"/>
      <c r="D202" s="24" t="s">
        <v>458</v>
      </c>
      <c r="E202" s="21">
        <v>2015</v>
      </c>
      <c r="F202" s="17" t="s">
        <v>459</v>
      </c>
      <c r="G202" s="117">
        <v>17325</v>
      </c>
      <c r="H202" s="117">
        <v>16925</v>
      </c>
      <c r="I202" s="118"/>
      <c r="J202" s="118"/>
      <c r="K202" s="118"/>
      <c r="L202" s="118"/>
      <c r="M202" s="117">
        <f>L202</f>
        <v>0</v>
      </c>
      <c r="N202" s="118">
        <v>2200</v>
      </c>
      <c r="O202" s="118">
        <v>2200</v>
      </c>
      <c r="P202" s="118">
        <v>5300</v>
      </c>
      <c r="Q202" s="118">
        <v>5300</v>
      </c>
      <c r="R202" s="118">
        <v>1800</v>
      </c>
      <c r="S202" s="118">
        <v>1800</v>
      </c>
      <c r="T202" s="118">
        <v>5300</v>
      </c>
      <c r="U202" s="118">
        <v>5300</v>
      </c>
      <c r="V202" s="117">
        <f>L202+N202</f>
        <v>2200</v>
      </c>
      <c r="W202" s="117">
        <f>M202+O202</f>
        <v>2200</v>
      </c>
      <c r="X202" s="118">
        <v>14725</v>
      </c>
      <c r="Y202" s="118">
        <v>14725</v>
      </c>
      <c r="Z202" s="118"/>
      <c r="AA202" s="118"/>
      <c r="AB202" s="117">
        <v>800</v>
      </c>
      <c r="AC202" s="117">
        <f>AB202</f>
        <v>800</v>
      </c>
      <c r="AD202" s="117"/>
      <c r="AE202" s="118"/>
      <c r="AF202" s="118">
        <f t="shared" si="245"/>
        <v>3000</v>
      </c>
      <c r="AG202" s="118">
        <v>2000</v>
      </c>
      <c r="AH202" s="117">
        <f>AB202+AG202</f>
        <v>2800</v>
      </c>
      <c r="AI202" s="117">
        <f>AH202</f>
        <v>2800</v>
      </c>
      <c r="AJ202" s="117"/>
      <c r="AK202" s="117"/>
      <c r="AL202" s="117">
        <f t="shared" si="240"/>
        <v>0</v>
      </c>
      <c r="AM202" s="117"/>
      <c r="AN202" s="117">
        <f t="shared" si="246"/>
        <v>5000</v>
      </c>
      <c r="AO202" s="117">
        <f t="shared" si="246"/>
        <v>5000</v>
      </c>
      <c r="AP202" s="118">
        <v>7000</v>
      </c>
      <c r="AQ202" s="118">
        <v>7000</v>
      </c>
      <c r="AR202" s="118">
        <f>AQ202</f>
        <v>7000</v>
      </c>
      <c r="AS202" s="117">
        <f t="shared" si="241"/>
        <v>12000</v>
      </c>
      <c r="AT202" s="117">
        <f t="shared" si="242"/>
        <v>12000</v>
      </c>
      <c r="AU202" s="118">
        <v>13835</v>
      </c>
      <c r="AV202" s="118">
        <f t="shared" si="243"/>
        <v>13835</v>
      </c>
      <c r="AW202" s="118">
        <f t="shared" si="247"/>
        <v>9800</v>
      </c>
      <c r="AX202" s="118">
        <f t="shared" si="244"/>
        <v>4035</v>
      </c>
      <c r="AY202" s="118">
        <f t="shared" si="248"/>
        <v>4000</v>
      </c>
      <c r="AZ202" s="121">
        <v>4000</v>
      </c>
      <c r="BA202" s="118">
        <f>(H202*90%)-AS202</f>
        <v>3232.5</v>
      </c>
      <c r="BB202" s="118">
        <f t="shared" si="185"/>
        <v>35</v>
      </c>
      <c r="BC202" s="118"/>
      <c r="BD202" s="117">
        <f t="shared" si="184"/>
        <v>35</v>
      </c>
      <c r="BE202" s="118">
        <v>4000</v>
      </c>
      <c r="BF202" s="118">
        <f t="shared" si="210"/>
        <v>4000</v>
      </c>
      <c r="BG202" s="117">
        <f t="shared" ref="BG202:BG211" si="250">AW202+AY202</f>
        <v>13800</v>
      </c>
      <c r="BH202" s="117">
        <f t="shared" si="239"/>
        <v>13800</v>
      </c>
      <c r="BI202" s="117">
        <f t="shared" si="236"/>
        <v>13835</v>
      </c>
      <c r="BJ202" s="117">
        <f t="shared" si="236"/>
        <v>13835</v>
      </c>
      <c r="BK202" s="117">
        <f t="shared" si="183"/>
        <v>13835</v>
      </c>
      <c r="BL202" s="117">
        <f t="shared" si="237"/>
        <v>13800</v>
      </c>
      <c r="BM202" s="117">
        <f t="shared" si="168"/>
        <v>4000</v>
      </c>
      <c r="BN202" s="117">
        <f t="shared" si="234"/>
        <v>35</v>
      </c>
      <c r="BO202" s="118"/>
      <c r="BP202" s="118">
        <f t="shared" si="187"/>
        <v>35</v>
      </c>
      <c r="BQ202" s="117"/>
      <c r="BR202" s="117"/>
      <c r="BS202" s="108" t="s">
        <v>164</v>
      </c>
      <c r="BT202" s="109"/>
    </row>
    <row r="203" spans="1:72" s="18" customFormat="1" ht="30" hidden="1" x14ac:dyDescent="0.2">
      <c r="A203" s="17"/>
      <c r="B203" s="182" t="s">
        <v>460</v>
      </c>
      <c r="C203" s="14"/>
      <c r="D203" s="14"/>
      <c r="E203" s="17">
        <v>2017</v>
      </c>
      <c r="F203" s="23" t="s">
        <v>461</v>
      </c>
      <c r="G203" s="210">
        <v>3670</v>
      </c>
      <c r="H203" s="119">
        <v>3300</v>
      </c>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118">
        <v>900</v>
      </c>
      <c r="AQ203" s="118">
        <v>900</v>
      </c>
      <c r="AR203" s="118">
        <f>AQ203</f>
        <v>900</v>
      </c>
      <c r="AS203" s="117">
        <f t="shared" si="241"/>
        <v>900</v>
      </c>
      <c r="AT203" s="117">
        <f t="shared" si="242"/>
        <v>900</v>
      </c>
      <c r="AU203" s="117">
        <f>G203</f>
        <v>3670</v>
      </c>
      <c r="AV203" s="118">
        <f>H203</f>
        <v>3300</v>
      </c>
      <c r="AW203" s="118">
        <f t="shared" si="247"/>
        <v>900</v>
      </c>
      <c r="AX203" s="118">
        <f t="shared" si="244"/>
        <v>2400</v>
      </c>
      <c r="AY203" s="118">
        <f t="shared" si="248"/>
        <v>0</v>
      </c>
      <c r="AZ203" s="118">
        <v>0</v>
      </c>
      <c r="BA203" s="118">
        <f>(H203*70%)-AS203</f>
        <v>1410</v>
      </c>
      <c r="BB203" s="118">
        <f t="shared" si="185"/>
        <v>2400</v>
      </c>
      <c r="BC203" s="118"/>
      <c r="BD203" s="117">
        <f t="shared" si="184"/>
        <v>2400</v>
      </c>
      <c r="BE203" s="118">
        <f>AU203-BI203</f>
        <v>0</v>
      </c>
      <c r="BF203" s="118">
        <f t="shared" si="210"/>
        <v>0</v>
      </c>
      <c r="BG203" s="117">
        <f t="shared" si="250"/>
        <v>900</v>
      </c>
      <c r="BH203" s="117">
        <f t="shared" si="239"/>
        <v>900</v>
      </c>
      <c r="BI203" s="117">
        <f t="shared" si="236"/>
        <v>3670</v>
      </c>
      <c r="BJ203" s="117">
        <f t="shared" si="236"/>
        <v>3300</v>
      </c>
      <c r="BK203" s="117">
        <f t="shared" si="183"/>
        <v>3300</v>
      </c>
      <c r="BL203" s="117">
        <f t="shared" si="237"/>
        <v>900</v>
      </c>
      <c r="BM203" s="117">
        <f t="shared" ref="BM203:BM265" si="251">AY203</f>
        <v>0</v>
      </c>
      <c r="BN203" s="117">
        <f t="shared" si="234"/>
        <v>2400</v>
      </c>
      <c r="BO203" s="118"/>
      <c r="BP203" s="118">
        <f>BN203+BO203</f>
        <v>2400</v>
      </c>
      <c r="BQ203" s="117"/>
      <c r="BR203" s="117"/>
      <c r="BS203" s="17" t="s">
        <v>59</v>
      </c>
      <c r="BT203" s="163"/>
    </row>
    <row r="204" spans="1:72" s="20" customFormat="1" ht="30" hidden="1" x14ac:dyDescent="0.2">
      <c r="A204" s="17"/>
      <c r="B204" s="182" t="s">
        <v>462</v>
      </c>
      <c r="C204" s="8"/>
      <c r="D204" s="8" t="s">
        <v>58</v>
      </c>
      <c r="E204" s="17">
        <v>2016</v>
      </c>
      <c r="F204" s="17" t="s">
        <v>463</v>
      </c>
      <c r="G204" s="120">
        <v>32672</v>
      </c>
      <c r="H204" s="128">
        <v>28000</v>
      </c>
      <c r="I204" s="118"/>
      <c r="J204" s="118"/>
      <c r="K204" s="118"/>
      <c r="L204" s="117"/>
      <c r="M204" s="117"/>
      <c r="N204" s="117"/>
      <c r="O204" s="117"/>
      <c r="P204" s="118"/>
      <c r="Q204" s="118"/>
      <c r="R204" s="117"/>
      <c r="S204" s="117"/>
      <c r="T204" s="118"/>
      <c r="U204" s="117">
        <v>500</v>
      </c>
      <c r="V204" s="117"/>
      <c r="W204" s="117"/>
      <c r="X204" s="117">
        <f>G204</f>
        <v>32672</v>
      </c>
      <c r="Y204" s="121">
        <f>H204</f>
        <v>28000</v>
      </c>
      <c r="Z204" s="118"/>
      <c r="AA204" s="118"/>
      <c r="AB204" s="117">
        <v>4350</v>
      </c>
      <c r="AC204" s="117">
        <f>AB204</f>
        <v>4350</v>
      </c>
      <c r="AD204" s="117"/>
      <c r="AE204" s="118"/>
      <c r="AF204" s="118">
        <f>V204+AC204</f>
        <v>4350</v>
      </c>
      <c r="AG204" s="117"/>
      <c r="AH204" s="117">
        <f>AB204+AG204</f>
        <v>4350</v>
      </c>
      <c r="AI204" s="117">
        <f>AH204</f>
        <v>4350</v>
      </c>
      <c r="AJ204" s="117"/>
      <c r="AK204" s="117"/>
      <c r="AL204" s="117">
        <f>AM204</f>
        <v>0</v>
      </c>
      <c r="AM204" s="117"/>
      <c r="AN204" s="117">
        <f>V204+AH204</f>
        <v>4350</v>
      </c>
      <c r="AO204" s="117">
        <f>W204+AI204</f>
        <v>4350</v>
      </c>
      <c r="AP204" s="121">
        <v>9000</v>
      </c>
      <c r="AQ204" s="121">
        <v>9000</v>
      </c>
      <c r="AR204" s="118">
        <f>AQ204</f>
        <v>9000</v>
      </c>
      <c r="AS204" s="117">
        <f t="shared" si="241"/>
        <v>13350</v>
      </c>
      <c r="AT204" s="117">
        <f t="shared" si="242"/>
        <v>13350</v>
      </c>
      <c r="AU204" s="118">
        <v>28000</v>
      </c>
      <c r="AV204" s="118">
        <f>AU204</f>
        <v>28000</v>
      </c>
      <c r="AW204" s="118">
        <f t="shared" si="247"/>
        <v>13350</v>
      </c>
      <c r="AX204" s="118">
        <f t="shared" si="244"/>
        <v>14650</v>
      </c>
      <c r="AY204" s="118">
        <v>7200</v>
      </c>
      <c r="AZ204" s="121">
        <v>7900</v>
      </c>
      <c r="BA204" s="118">
        <f>(H204*90%)-AS204</f>
        <v>11850</v>
      </c>
      <c r="BB204" s="118">
        <f t="shared" si="185"/>
        <v>7450</v>
      </c>
      <c r="BC204" s="118">
        <v>4254</v>
      </c>
      <c r="BD204" s="117">
        <f t="shared" si="184"/>
        <v>3196</v>
      </c>
      <c r="BE204" s="118">
        <v>3175</v>
      </c>
      <c r="BF204" s="118">
        <f t="shared" si="210"/>
        <v>3175</v>
      </c>
      <c r="BG204" s="117">
        <f t="shared" si="250"/>
        <v>20550</v>
      </c>
      <c r="BH204" s="117">
        <f t="shared" si="239"/>
        <v>20550</v>
      </c>
      <c r="BI204" s="117">
        <f t="shared" si="236"/>
        <v>28000</v>
      </c>
      <c r="BJ204" s="117">
        <f t="shared" si="236"/>
        <v>28000</v>
      </c>
      <c r="BK204" s="117">
        <f t="shared" si="183"/>
        <v>28000</v>
      </c>
      <c r="BL204" s="117">
        <f t="shared" si="237"/>
        <v>20550</v>
      </c>
      <c r="BM204" s="117">
        <f t="shared" si="251"/>
        <v>7200</v>
      </c>
      <c r="BN204" s="117">
        <f t="shared" si="234"/>
        <v>7450</v>
      </c>
      <c r="BO204" s="118"/>
      <c r="BP204" s="118">
        <f>BN204+BO204</f>
        <v>7450</v>
      </c>
      <c r="BQ204" s="117">
        <v>6221</v>
      </c>
      <c r="BR204" s="117"/>
      <c r="BS204" s="108" t="s">
        <v>64</v>
      </c>
      <c r="BT204" s="109"/>
    </row>
    <row r="205" spans="1:72" s="20" customFormat="1" ht="30" hidden="1" x14ac:dyDescent="0.2">
      <c r="A205" s="17"/>
      <c r="B205" s="190" t="s">
        <v>464</v>
      </c>
      <c r="C205" s="8"/>
      <c r="D205" s="8"/>
      <c r="E205" s="17">
        <v>2017</v>
      </c>
      <c r="F205" s="17" t="s">
        <v>465</v>
      </c>
      <c r="G205" s="117">
        <v>21990</v>
      </c>
      <c r="H205" s="119">
        <v>14700</v>
      </c>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81"/>
      <c r="AP205" s="118">
        <v>5300</v>
      </c>
      <c r="AQ205" s="118">
        <v>256</v>
      </c>
      <c r="AR205" s="118">
        <v>1206</v>
      </c>
      <c r="AS205" s="117">
        <f t="shared" si="241"/>
        <v>5300</v>
      </c>
      <c r="AT205" s="117">
        <f t="shared" si="242"/>
        <v>5300</v>
      </c>
      <c r="AU205" s="117">
        <f>G205</f>
        <v>21990</v>
      </c>
      <c r="AV205" s="118">
        <f>H205</f>
        <v>14700</v>
      </c>
      <c r="AW205" s="118">
        <f t="shared" si="247"/>
        <v>5300</v>
      </c>
      <c r="AX205" s="118">
        <f t="shared" si="244"/>
        <v>9400</v>
      </c>
      <c r="AY205" s="118">
        <f t="shared" ref="AY205:AY210" si="252">AZ205</f>
        <v>5000</v>
      </c>
      <c r="AZ205" s="118">
        <v>5000</v>
      </c>
      <c r="BA205" s="118">
        <f>(H205*70%)-AS205</f>
        <v>4990</v>
      </c>
      <c r="BB205" s="118">
        <f t="shared" si="185"/>
        <v>4400</v>
      </c>
      <c r="BC205" s="118"/>
      <c r="BD205" s="117">
        <f t="shared" si="184"/>
        <v>4400</v>
      </c>
      <c r="BE205" s="118">
        <f>AU205-BI205</f>
        <v>0</v>
      </c>
      <c r="BF205" s="118">
        <f t="shared" si="210"/>
        <v>0</v>
      </c>
      <c r="BG205" s="117">
        <f t="shared" si="250"/>
        <v>10300</v>
      </c>
      <c r="BH205" s="117">
        <f t="shared" si="239"/>
        <v>10300</v>
      </c>
      <c r="BI205" s="117">
        <f t="shared" si="236"/>
        <v>21990</v>
      </c>
      <c r="BJ205" s="117">
        <f t="shared" si="236"/>
        <v>14700</v>
      </c>
      <c r="BK205" s="117">
        <f t="shared" si="183"/>
        <v>14700</v>
      </c>
      <c r="BL205" s="117">
        <f t="shared" si="237"/>
        <v>10300</v>
      </c>
      <c r="BM205" s="117">
        <f t="shared" si="251"/>
        <v>5000</v>
      </c>
      <c r="BN205" s="117">
        <f t="shared" si="234"/>
        <v>4400</v>
      </c>
      <c r="BO205" s="118"/>
      <c r="BP205" s="118">
        <f>BN205+BO205</f>
        <v>4400</v>
      </c>
      <c r="BQ205" s="117">
        <v>4400</v>
      </c>
      <c r="BR205" s="117"/>
      <c r="BS205" s="108" t="s">
        <v>64</v>
      </c>
      <c r="BT205" s="163"/>
    </row>
    <row r="206" spans="1:72" s="16" customFormat="1" ht="135" hidden="1" x14ac:dyDescent="0.2">
      <c r="A206" s="17"/>
      <c r="B206" s="182" t="s">
        <v>466</v>
      </c>
      <c r="C206" s="8"/>
      <c r="D206" s="33" t="s">
        <v>467</v>
      </c>
      <c r="E206" s="21" t="s">
        <v>468</v>
      </c>
      <c r="F206" s="17" t="s">
        <v>469</v>
      </c>
      <c r="G206" s="117">
        <v>21773</v>
      </c>
      <c r="H206" s="117">
        <v>19286</v>
      </c>
      <c r="I206" s="118"/>
      <c r="J206" s="118"/>
      <c r="K206" s="118"/>
      <c r="L206" s="117">
        <v>7000</v>
      </c>
      <c r="M206" s="117">
        <f>L206</f>
        <v>7000</v>
      </c>
      <c r="N206" s="117">
        <v>6200</v>
      </c>
      <c r="O206" s="117">
        <v>6200</v>
      </c>
      <c r="P206" s="119">
        <f>N206*1.1</f>
        <v>6820.0000000000009</v>
      </c>
      <c r="Q206" s="119">
        <f>P206</f>
        <v>6820.0000000000009</v>
      </c>
      <c r="R206" s="117">
        <v>5500</v>
      </c>
      <c r="S206" s="117">
        <v>5500</v>
      </c>
      <c r="T206" s="118"/>
      <c r="U206" s="117">
        <v>16000</v>
      </c>
      <c r="V206" s="117">
        <f t="shared" ref="V206:W208" si="253">L206+N206</f>
        <v>13200</v>
      </c>
      <c r="W206" s="117">
        <f t="shared" si="253"/>
        <v>13200</v>
      </c>
      <c r="X206" s="118">
        <v>8573</v>
      </c>
      <c r="Y206" s="118">
        <f>X206</f>
        <v>8573</v>
      </c>
      <c r="Z206" s="118"/>
      <c r="AA206" s="118"/>
      <c r="AB206" s="117">
        <v>1000</v>
      </c>
      <c r="AC206" s="117">
        <f>AB206</f>
        <v>1000</v>
      </c>
      <c r="AD206" s="117"/>
      <c r="AE206" s="118"/>
      <c r="AF206" s="118">
        <f>V206+AC206</f>
        <v>14200</v>
      </c>
      <c r="AG206" s="117">
        <v>2700</v>
      </c>
      <c r="AH206" s="117">
        <f t="shared" ref="AH206:AH211" si="254">AB206+AG206</f>
        <v>3700</v>
      </c>
      <c r="AI206" s="117">
        <f t="shared" ref="AI206:AI211" si="255">AH206</f>
        <v>3700</v>
      </c>
      <c r="AJ206" s="117"/>
      <c r="AK206" s="117"/>
      <c r="AL206" s="117">
        <f t="shared" ref="AL206:AL211" si="256">AM206</f>
        <v>0</v>
      </c>
      <c r="AM206" s="117">
        <v>0</v>
      </c>
      <c r="AN206" s="117">
        <f t="shared" ref="AN206:AO211" si="257">V206+AH206</f>
        <v>16900</v>
      </c>
      <c r="AO206" s="117">
        <f t="shared" si="257"/>
        <v>16900</v>
      </c>
      <c r="AP206" s="118">
        <v>1200</v>
      </c>
      <c r="AQ206" s="118">
        <v>430</v>
      </c>
      <c r="AR206" s="118">
        <v>430</v>
      </c>
      <c r="AS206" s="117">
        <f t="shared" si="241"/>
        <v>18100</v>
      </c>
      <c r="AT206" s="117">
        <f t="shared" si="242"/>
        <v>18100</v>
      </c>
      <c r="AU206" s="118">
        <v>8239</v>
      </c>
      <c r="AV206" s="118">
        <f t="shared" ref="AV206:AV211" si="258">AU206</f>
        <v>8239</v>
      </c>
      <c r="AW206" s="118">
        <f t="shared" si="247"/>
        <v>4900</v>
      </c>
      <c r="AX206" s="118">
        <f t="shared" si="244"/>
        <v>3339</v>
      </c>
      <c r="AY206" s="118">
        <f t="shared" si="252"/>
        <v>795</v>
      </c>
      <c r="AZ206" s="121">
        <v>795</v>
      </c>
      <c r="BA206" s="118">
        <f>(H206*90%)-AS206</f>
        <v>-742.59999999999854</v>
      </c>
      <c r="BB206" s="118">
        <f t="shared" si="185"/>
        <v>2544</v>
      </c>
      <c r="BC206" s="118"/>
      <c r="BD206" s="117">
        <f t="shared" si="184"/>
        <v>2544</v>
      </c>
      <c r="BE206" s="118">
        <f>AU206-BI206</f>
        <v>0</v>
      </c>
      <c r="BF206" s="118">
        <f t="shared" si="210"/>
        <v>0</v>
      </c>
      <c r="BG206" s="117">
        <f t="shared" si="250"/>
        <v>5695</v>
      </c>
      <c r="BH206" s="117">
        <f t="shared" si="239"/>
        <v>5695</v>
      </c>
      <c r="BI206" s="117">
        <f t="shared" si="236"/>
        <v>8239</v>
      </c>
      <c r="BJ206" s="117">
        <f t="shared" si="236"/>
        <v>8239</v>
      </c>
      <c r="BK206" s="117">
        <f t="shared" si="183"/>
        <v>7592</v>
      </c>
      <c r="BL206" s="117">
        <f t="shared" si="237"/>
        <v>5695</v>
      </c>
      <c r="BM206" s="117">
        <f t="shared" si="251"/>
        <v>795</v>
      </c>
      <c r="BN206" s="117">
        <f t="shared" si="234"/>
        <v>2544</v>
      </c>
      <c r="BO206" s="118"/>
      <c r="BP206" s="118">
        <v>1897</v>
      </c>
      <c r="BQ206" s="117"/>
      <c r="BR206" s="117">
        <v>0</v>
      </c>
      <c r="BS206" s="108" t="s">
        <v>194</v>
      </c>
      <c r="BT206" s="109"/>
    </row>
    <row r="207" spans="1:72" s="20" customFormat="1" ht="135" hidden="1" x14ac:dyDescent="0.2">
      <c r="A207" s="17"/>
      <c r="B207" s="182" t="s">
        <v>470</v>
      </c>
      <c r="C207" s="8"/>
      <c r="D207" s="8"/>
      <c r="E207" s="17" t="s">
        <v>56</v>
      </c>
      <c r="F207" s="17" t="s">
        <v>471</v>
      </c>
      <c r="G207" s="117">
        <v>4220</v>
      </c>
      <c r="H207" s="117">
        <v>4000</v>
      </c>
      <c r="I207" s="118"/>
      <c r="J207" s="118"/>
      <c r="K207" s="118"/>
      <c r="L207" s="117">
        <v>0</v>
      </c>
      <c r="M207" s="117">
        <v>0</v>
      </c>
      <c r="N207" s="117">
        <v>0</v>
      </c>
      <c r="O207" s="117">
        <v>0</v>
      </c>
      <c r="P207" s="118"/>
      <c r="Q207" s="118"/>
      <c r="R207" s="117">
        <v>0</v>
      </c>
      <c r="S207" s="117">
        <v>0</v>
      </c>
      <c r="T207" s="118"/>
      <c r="U207" s="117"/>
      <c r="V207" s="117">
        <f t="shared" si="253"/>
        <v>0</v>
      </c>
      <c r="W207" s="117">
        <f t="shared" si="253"/>
        <v>0</v>
      </c>
      <c r="X207" s="117">
        <v>4220</v>
      </c>
      <c r="Y207" s="117">
        <v>4000</v>
      </c>
      <c r="Z207" s="118"/>
      <c r="AA207" s="118"/>
      <c r="AB207" s="117">
        <v>1200</v>
      </c>
      <c r="AC207" s="117">
        <v>1200</v>
      </c>
      <c r="AD207" s="117">
        <v>1191.9280000000001</v>
      </c>
      <c r="AE207" s="118"/>
      <c r="AF207" s="118">
        <f>AC207</f>
        <v>1200</v>
      </c>
      <c r="AG207" s="118">
        <v>1100</v>
      </c>
      <c r="AH207" s="117">
        <f t="shared" si="254"/>
        <v>2300</v>
      </c>
      <c r="AI207" s="117">
        <f t="shared" si="255"/>
        <v>2300</v>
      </c>
      <c r="AJ207" s="118">
        <f>SUM(AJ21:AJ33)</f>
        <v>0</v>
      </c>
      <c r="AK207" s="118">
        <f>SUM(AK21:AK33)</f>
        <v>0</v>
      </c>
      <c r="AL207" s="117">
        <f t="shared" si="256"/>
        <v>992</v>
      </c>
      <c r="AM207" s="118">
        <v>992</v>
      </c>
      <c r="AN207" s="117">
        <f t="shared" si="257"/>
        <v>2300</v>
      </c>
      <c r="AO207" s="117">
        <f t="shared" si="257"/>
        <v>2300</v>
      </c>
      <c r="AP207" s="118">
        <v>1300</v>
      </c>
      <c r="AQ207" s="118"/>
      <c r="AR207" s="118"/>
      <c r="AS207" s="117">
        <f t="shared" si="241"/>
        <v>3600</v>
      </c>
      <c r="AT207" s="117">
        <f t="shared" si="242"/>
        <v>3600</v>
      </c>
      <c r="AU207" s="118">
        <v>4000</v>
      </c>
      <c r="AV207" s="118">
        <f t="shared" si="258"/>
        <v>4000</v>
      </c>
      <c r="AW207" s="118">
        <f t="shared" si="247"/>
        <v>3600</v>
      </c>
      <c r="AX207" s="118">
        <f t="shared" si="244"/>
        <v>400</v>
      </c>
      <c r="AY207" s="118">
        <f t="shared" si="252"/>
        <v>0</v>
      </c>
      <c r="AZ207" s="118"/>
      <c r="BA207" s="118"/>
      <c r="BB207" s="118">
        <f t="shared" si="185"/>
        <v>400</v>
      </c>
      <c r="BC207" s="118"/>
      <c r="BD207" s="117">
        <f t="shared" si="184"/>
        <v>400</v>
      </c>
      <c r="BE207" s="118">
        <f>AU207-BI207</f>
        <v>0</v>
      </c>
      <c r="BF207" s="118">
        <f t="shared" si="210"/>
        <v>0</v>
      </c>
      <c r="BG207" s="117">
        <f t="shared" si="250"/>
        <v>3600</v>
      </c>
      <c r="BH207" s="117">
        <f t="shared" si="239"/>
        <v>3600</v>
      </c>
      <c r="BI207" s="117">
        <f t="shared" si="236"/>
        <v>4000</v>
      </c>
      <c r="BJ207" s="117">
        <f t="shared" si="236"/>
        <v>4000</v>
      </c>
      <c r="BK207" s="117">
        <f t="shared" si="183"/>
        <v>4000</v>
      </c>
      <c r="BL207" s="117">
        <f t="shared" si="237"/>
        <v>3600</v>
      </c>
      <c r="BM207" s="117">
        <f t="shared" si="251"/>
        <v>0</v>
      </c>
      <c r="BN207" s="117">
        <f t="shared" si="234"/>
        <v>400</v>
      </c>
      <c r="BO207" s="118"/>
      <c r="BP207" s="118">
        <f t="shared" ref="BP207:BP212" si="259">BN207+BO207</f>
        <v>400</v>
      </c>
      <c r="BQ207" s="117">
        <v>400</v>
      </c>
      <c r="BR207" s="117"/>
      <c r="BS207" s="21" t="s">
        <v>76</v>
      </c>
      <c r="BT207" s="164"/>
    </row>
    <row r="208" spans="1:72" s="20" customFormat="1" ht="135" hidden="1" x14ac:dyDescent="0.2">
      <c r="A208" s="17"/>
      <c r="B208" s="182" t="s">
        <v>472</v>
      </c>
      <c r="C208" s="8"/>
      <c r="D208" s="8"/>
      <c r="E208" s="17" t="s">
        <v>56</v>
      </c>
      <c r="F208" s="17" t="s">
        <v>473</v>
      </c>
      <c r="G208" s="117">
        <v>4500</v>
      </c>
      <c r="H208" s="117">
        <v>4200</v>
      </c>
      <c r="I208" s="118"/>
      <c r="J208" s="118"/>
      <c r="K208" s="118"/>
      <c r="L208" s="117">
        <v>0</v>
      </c>
      <c r="M208" s="117">
        <v>0</v>
      </c>
      <c r="N208" s="117">
        <v>0</v>
      </c>
      <c r="O208" s="117">
        <v>0</v>
      </c>
      <c r="P208" s="118"/>
      <c r="Q208" s="118"/>
      <c r="R208" s="117">
        <v>0</v>
      </c>
      <c r="S208" s="117">
        <v>0</v>
      </c>
      <c r="T208" s="118"/>
      <c r="U208" s="117"/>
      <c r="V208" s="117">
        <f t="shared" si="253"/>
        <v>0</v>
      </c>
      <c r="W208" s="117">
        <f t="shared" si="253"/>
        <v>0</v>
      </c>
      <c r="X208" s="118">
        <v>4500</v>
      </c>
      <c r="Y208" s="118">
        <f>X208</f>
        <v>4500</v>
      </c>
      <c r="Z208" s="118"/>
      <c r="AA208" s="118"/>
      <c r="AB208" s="117">
        <v>1300</v>
      </c>
      <c r="AC208" s="117">
        <v>1300</v>
      </c>
      <c r="AD208" s="117">
        <v>1104</v>
      </c>
      <c r="AE208" s="118"/>
      <c r="AF208" s="118">
        <f>AC208</f>
        <v>1300</v>
      </c>
      <c r="AG208" s="118">
        <v>1100</v>
      </c>
      <c r="AH208" s="117">
        <f t="shared" si="254"/>
        <v>2400</v>
      </c>
      <c r="AI208" s="117">
        <f t="shared" si="255"/>
        <v>2400</v>
      </c>
      <c r="AJ208" s="117"/>
      <c r="AK208" s="117"/>
      <c r="AL208" s="117">
        <f t="shared" si="256"/>
        <v>1344</v>
      </c>
      <c r="AM208" s="117">
        <v>1344</v>
      </c>
      <c r="AN208" s="117">
        <f t="shared" si="257"/>
        <v>2400</v>
      </c>
      <c r="AO208" s="117">
        <f t="shared" si="257"/>
        <v>2400</v>
      </c>
      <c r="AP208" s="118">
        <v>1200</v>
      </c>
      <c r="AQ208" s="118"/>
      <c r="AR208" s="118"/>
      <c r="AS208" s="117">
        <f t="shared" si="241"/>
        <v>3600</v>
      </c>
      <c r="AT208" s="117">
        <f t="shared" si="242"/>
        <v>3600</v>
      </c>
      <c r="AU208" s="118">
        <v>4000</v>
      </c>
      <c r="AV208" s="118">
        <f t="shared" si="258"/>
        <v>4000</v>
      </c>
      <c r="AW208" s="118">
        <f t="shared" si="247"/>
        <v>3600</v>
      </c>
      <c r="AX208" s="118">
        <f t="shared" si="244"/>
        <v>400</v>
      </c>
      <c r="AY208" s="118">
        <f t="shared" si="252"/>
        <v>0</v>
      </c>
      <c r="AZ208" s="118"/>
      <c r="BA208" s="118"/>
      <c r="BB208" s="118">
        <f t="shared" si="185"/>
        <v>400</v>
      </c>
      <c r="BC208" s="118"/>
      <c r="BD208" s="117">
        <f t="shared" si="184"/>
        <v>400</v>
      </c>
      <c r="BE208" s="118">
        <f>AU208-BI208</f>
        <v>0</v>
      </c>
      <c r="BF208" s="118">
        <f t="shared" si="210"/>
        <v>0</v>
      </c>
      <c r="BG208" s="117">
        <f t="shared" si="250"/>
        <v>3600</v>
      </c>
      <c r="BH208" s="117">
        <f t="shared" si="239"/>
        <v>3600</v>
      </c>
      <c r="BI208" s="117">
        <f t="shared" ref="BI208:BJ211" si="260">AU208</f>
        <v>4000</v>
      </c>
      <c r="BJ208" s="117">
        <f t="shared" si="260"/>
        <v>4000</v>
      </c>
      <c r="BK208" s="117">
        <f t="shared" si="183"/>
        <v>4000</v>
      </c>
      <c r="BL208" s="117">
        <f t="shared" si="237"/>
        <v>3600</v>
      </c>
      <c r="BM208" s="117">
        <f t="shared" si="251"/>
        <v>0</v>
      </c>
      <c r="BN208" s="117">
        <f t="shared" si="234"/>
        <v>400</v>
      </c>
      <c r="BO208" s="118"/>
      <c r="BP208" s="118">
        <f t="shared" si="259"/>
        <v>400</v>
      </c>
      <c r="BQ208" s="117">
        <v>400</v>
      </c>
      <c r="BR208" s="117"/>
      <c r="BS208" s="21" t="s">
        <v>76</v>
      </c>
      <c r="BT208" s="164"/>
    </row>
    <row r="209" spans="1:72" s="20" customFormat="1" ht="30" hidden="1" x14ac:dyDescent="0.2">
      <c r="A209" s="17"/>
      <c r="B209" s="182" t="s">
        <v>474</v>
      </c>
      <c r="C209" s="8"/>
      <c r="D209" s="8"/>
      <c r="E209" s="17">
        <v>2016</v>
      </c>
      <c r="F209" s="17" t="s">
        <v>475</v>
      </c>
      <c r="G209" s="117">
        <v>5148</v>
      </c>
      <c r="H209" s="119">
        <v>4630</v>
      </c>
      <c r="I209" s="118"/>
      <c r="J209" s="118"/>
      <c r="K209" s="118"/>
      <c r="L209" s="117"/>
      <c r="M209" s="117"/>
      <c r="N209" s="117"/>
      <c r="O209" s="117"/>
      <c r="P209" s="118"/>
      <c r="Q209" s="118"/>
      <c r="R209" s="117"/>
      <c r="S209" s="117"/>
      <c r="T209" s="118"/>
      <c r="U209" s="117"/>
      <c r="V209" s="117"/>
      <c r="W209" s="117"/>
      <c r="X209" s="117">
        <f>G209</f>
        <v>5148</v>
      </c>
      <c r="Y209" s="121">
        <f>H209</f>
        <v>4630</v>
      </c>
      <c r="Z209" s="118"/>
      <c r="AA209" s="118"/>
      <c r="AB209" s="117">
        <v>800</v>
      </c>
      <c r="AC209" s="117">
        <f>AB209</f>
        <v>800</v>
      </c>
      <c r="AD209" s="117"/>
      <c r="AE209" s="118"/>
      <c r="AF209" s="118">
        <f>V209+AC209</f>
        <v>800</v>
      </c>
      <c r="AG209" s="117">
        <v>400</v>
      </c>
      <c r="AH209" s="117">
        <f t="shared" si="254"/>
        <v>1200</v>
      </c>
      <c r="AI209" s="117">
        <f t="shared" si="255"/>
        <v>1200</v>
      </c>
      <c r="AJ209" s="117"/>
      <c r="AK209" s="117"/>
      <c r="AL209" s="117">
        <f t="shared" si="256"/>
        <v>670</v>
      </c>
      <c r="AM209" s="117">
        <v>670</v>
      </c>
      <c r="AN209" s="117">
        <f t="shared" si="257"/>
        <v>1200</v>
      </c>
      <c r="AO209" s="117">
        <f t="shared" si="257"/>
        <v>1200</v>
      </c>
      <c r="AP209" s="121">
        <v>2200</v>
      </c>
      <c r="AQ209" s="121">
        <v>2112</v>
      </c>
      <c r="AR209" s="118">
        <f>AQ209</f>
        <v>2112</v>
      </c>
      <c r="AS209" s="117">
        <f t="shared" si="241"/>
        <v>3400</v>
      </c>
      <c r="AT209" s="117">
        <f t="shared" si="242"/>
        <v>3400</v>
      </c>
      <c r="AU209" s="118">
        <v>4630</v>
      </c>
      <c r="AV209" s="118">
        <f t="shared" si="258"/>
        <v>4630</v>
      </c>
      <c r="AW209" s="118">
        <f t="shared" si="247"/>
        <v>3400</v>
      </c>
      <c r="AX209" s="118">
        <f t="shared" si="244"/>
        <v>1230</v>
      </c>
      <c r="AY209" s="118">
        <f t="shared" si="252"/>
        <v>800</v>
      </c>
      <c r="AZ209" s="121">
        <v>800</v>
      </c>
      <c r="BA209" s="118">
        <f>(H209*90%)-AS209</f>
        <v>767</v>
      </c>
      <c r="BB209" s="118">
        <f t="shared" si="185"/>
        <v>430</v>
      </c>
      <c r="BC209" s="118"/>
      <c r="BD209" s="117">
        <f t="shared" si="184"/>
        <v>430</v>
      </c>
      <c r="BE209" s="118">
        <v>800</v>
      </c>
      <c r="BF209" s="118">
        <f t="shared" si="210"/>
        <v>800</v>
      </c>
      <c r="BG209" s="117">
        <f t="shared" si="250"/>
        <v>4200</v>
      </c>
      <c r="BH209" s="117">
        <f t="shared" si="239"/>
        <v>4200</v>
      </c>
      <c r="BI209" s="117">
        <f t="shared" si="260"/>
        <v>4630</v>
      </c>
      <c r="BJ209" s="117">
        <f t="shared" si="260"/>
        <v>4630</v>
      </c>
      <c r="BK209" s="117">
        <f t="shared" si="183"/>
        <v>4630</v>
      </c>
      <c r="BL209" s="117">
        <f t="shared" si="237"/>
        <v>4200</v>
      </c>
      <c r="BM209" s="117">
        <f t="shared" si="251"/>
        <v>800</v>
      </c>
      <c r="BN209" s="117">
        <f t="shared" si="234"/>
        <v>430</v>
      </c>
      <c r="BO209" s="118"/>
      <c r="BP209" s="118">
        <f t="shared" si="259"/>
        <v>430</v>
      </c>
      <c r="BQ209" s="117">
        <v>30</v>
      </c>
      <c r="BR209" s="117"/>
      <c r="BS209" s="108" t="s">
        <v>76</v>
      </c>
      <c r="BT209" s="109"/>
    </row>
    <row r="210" spans="1:72" s="20" customFormat="1" ht="30" hidden="1" x14ac:dyDescent="0.2">
      <c r="A210" s="17"/>
      <c r="B210" s="184" t="s">
        <v>476</v>
      </c>
      <c r="C210" s="8"/>
      <c r="D210" s="8"/>
      <c r="E210" s="17">
        <v>2016</v>
      </c>
      <c r="F210" s="17" t="s">
        <v>477</v>
      </c>
      <c r="G210" s="117">
        <v>6004</v>
      </c>
      <c r="H210" s="119">
        <v>5400</v>
      </c>
      <c r="I210" s="118"/>
      <c r="J210" s="118"/>
      <c r="K210" s="118"/>
      <c r="L210" s="117"/>
      <c r="M210" s="117"/>
      <c r="N210" s="117"/>
      <c r="O210" s="117"/>
      <c r="P210" s="118"/>
      <c r="Q210" s="118"/>
      <c r="R210" s="117"/>
      <c r="S210" s="117"/>
      <c r="T210" s="118"/>
      <c r="U210" s="117"/>
      <c r="V210" s="117"/>
      <c r="W210" s="117"/>
      <c r="X210" s="117">
        <f>G210</f>
        <v>6004</v>
      </c>
      <c r="Y210" s="121">
        <f>H210</f>
        <v>5400</v>
      </c>
      <c r="Z210" s="118"/>
      <c r="AA210" s="118"/>
      <c r="AB210" s="117">
        <v>1200</v>
      </c>
      <c r="AC210" s="117">
        <f>AB210</f>
        <v>1200</v>
      </c>
      <c r="AD210" s="117"/>
      <c r="AE210" s="118"/>
      <c r="AF210" s="118">
        <f>V210+AC210</f>
        <v>1200</v>
      </c>
      <c r="AG210" s="117"/>
      <c r="AH210" s="117">
        <f t="shared" si="254"/>
        <v>1200</v>
      </c>
      <c r="AI210" s="117">
        <f t="shared" si="255"/>
        <v>1200</v>
      </c>
      <c r="AJ210" s="117"/>
      <c r="AK210" s="117"/>
      <c r="AL210" s="117">
        <f t="shared" si="256"/>
        <v>900</v>
      </c>
      <c r="AM210" s="117">
        <v>900</v>
      </c>
      <c r="AN210" s="117">
        <f t="shared" si="257"/>
        <v>1200</v>
      </c>
      <c r="AO210" s="117">
        <f t="shared" si="257"/>
        <v>1200</v>
      </c>
      <c r="AP210" s="121">
        <v>2700</v>
      </c>
      <c r="AQ210" s="121">
        <v>2617</v>
      </c>
      <c r="AR210" s="118">
        <f>AQ210</f>
        <v>2617</v>
      </c>
      <c r="AS210" s="117">
        <f t="shared" si="241"/>
        <v>3900</v>
      </c>
      <c r="AT210" s="117">
        <f t="shared" si="242"/>
        <v>3900</v>
      </c>
      <c r="AU210" s="118">
        <v>5400</v>
      </c>
      <c r="AV210" s="118">
        <f t="shared" si="258"/>
        <v>5400</v>
      </c>
      <c r="AW210" s="118">
        <f t="shared" si="247"/>
        <v>3900</v>
      </c>
      <c r="AX210" s="118">
        <f t="shared" si="244"/>
        <v>1500</v>
      </c>
      <c r="AY210" s="118">
        <f t="shared" si="252"/>
        <v>1200</v>
      </c>
      <c r="AZ210" s="121">
        <v>1200</v>
      </c>
      <c r="BA210" s="118">
        <f>(H210*90%)-AS210</f>
        <v>960</v>
      </c>
      <c r="BB210" s="118">
        <f t="shared" si="185"/>
        <v>300</v>
      </c>
      <c r="BC210" s="118"/>
      <c r="BD210" s="117">
        <f t="shared" si="184"/>
        <v>300</v>
      </c>
      <c r="BE210" s="118">
        <f>AU210-BI210</f>
        <v>0</v>
      </c>
      <c r="BF210" s="118">
        <f t="shared" si="210"/>
        <v>0</v>
      </c>
      <c r="BG210" s="117">
        <f t="shared" si="250"/>
        <v>5100</v>
      </c>
      <c r="BH210" s="117">
        <f t="shared" si="239"/>
        <v>5100</v>
      </c>
      <c r="BI210" s="117">
        <f t="shared" si="260"/>
        <v>5400</v>
      </c>
      <c r="BJ210" s="117">
        <f t="shared" si="260"/>
        <v>5400</v>
      </c>
      <c r="BK210" s="117">
        <f t="shared" si="183"/>
        <v>5400</v>
      </c>
      <c r="BL210" s="117">
        <f t="shared" si="237"/>
        <v>5100</v>
      </c>
      <c r="BM210" s="117">
        <f t="shared" si="251"/>
        <v>1200</v>
      </c>
      <c r="BN210" s="117">
        <f t="shared" si="234"/>
        <v>300</v>
      </c>
      <c r="BO210" s="118"/>
      <c r="BP210" s="118">
        <f t="shared" si="259"/>
        <v>300</v>
      </c>
      <c r="BQ210" s="117">
        <v>50</v>
      </c>
      <c r="BR210" s="117"/>
      <c r="BS210" s="108" t="s">
        <v>76</v>
      </c>
      <c r="BT210" s="161"/>
    </row>
    <row r="211" spans="1:72" s="16" customFormat="1" ht="30" hidden="1" x14ac:dyDescent="0.2">
      <c r="A211" s="17">
        <f>A26+1</f>
        <v>15</v>
      </c>
      <c r="B211" s="182" t="s">
        <v>478</v>
      </c>
      <c r="C211" s="8"/>
      <c r="D211" s="8"/>
      <c r="E211" s="96">
        <v>2015</v>
      </c>
      <c r="F211" s="17" t="s">
        <v>479</v>
      </c>
      <c r="G211" s="117">
        <v>19983</v>
      </c>
      <c r="H211" s="117">
        <v>18600</v>
      </c>
      <c r="I211" s="118"/>
      <c r="J211" s="118"/>
      <c r="K211" s="118"/>
      <c r="L211" s="117">
        <v>2100</v>
      </c>
      <c r="M211" s="117">
        <f>L211</f>
        <v>2100</v>
      </c>
      <c r="N211" s="117">
        <v>5500</v>
      </c>
      <c r="O211" s="117">
        <v>5500</v>
      </c>
      <c r="P211" s="119">
        <f>N211*1.1</f>
        <v>6050.0000000000009</v>
      </c>
      <c r="Q211" s="119">
        <f>P211</f>
        <v>6050.0000000000009</v>
      </c>
      <c r="R211" s="117">
        <v>4900</v>
      </c>
      <c r="S211" s="117">
        <v>4900</v>
      </c>
      <c r="T211" s="118"/>
      <c r="U211" s="117">
        <v>5380</v>
      </c>
      <c r="V211" s="117">
        <f>L211+N211</f>
        <v>7600</v>
      </c>
      <c r="W211" s="117">
        <f>M211+O211</f>
        <v>7600</v>
      </c>
      <c r="X211" s="118">
        <v>11384</v>
      </c>
      <c r="Y211" s="118">
        <v>11000</v>
      </c>
      <c r="Z211" s="118"/>
      <c r="AA211" s="118"/>
      <c r="AB211" s="117">
        <v>500</v>
      </c>
      <c r="AC211" s="117">
        <f>AB211</f>
        <v>500</v>
      </c>
      <c r="AD211" s="117"/>
      <c r="AE211" s="118"/>
      <c r="AF211" s="118">
        <f>V211+AC211</f>
        <v>8100</v>
      </c>
      <c r="AG211" s="117">
        <v>2000</v>
      </c>
      <c r="AH211" s="117">
        <f t="shared" si="254"/>
        <v>2500</v>
      </c>
      <c r="AI211" s="117">
        <f t="shared" si="255"/>
        <v>2500</v>
      </c>
      <c r="AJ211" s="117"/>
      <c r="AK211" s="117"/>
      <c r="AL211" s="117">
        <f t="shared" si="256"/>
        <v>450</v>
      </c>
      <c r="AM211" s="117">
        <v>450</v>
      </c>
      <c r="AN211" s="117">
        <f t="shared" si="257"/>
        <v>10100</v>
      </c>
      <c r="AO211" s="117">
        <f t="shared" si="257"/>
        <v>10100</v>
      </c>
      <c r="AP211" s="118">
        <v>4500</v>
      </c>
      <c r="AQ211" s="118">
        <v>3845</v>
      </c>
      <c r="AR211" s="118">
        <v>3956</v>
      </c>
      <c r="AS211" s="117">
        <f t="shared" si="241"/>
        <v>14600</v>
      </c>
      <c r="AT211" s="117">
        <f t="shared" si="242"/>
        <v>14600</v>
      </c>
      <c r="AU211" s="118">
        <v>11000</v>
      </c>
      <c r="AV211" s="118">
        <f t="shared" si="258"/>
        <v>11000</v>
      </c>
      <c r="AW211" s="118">
        <f t="shared" si="247"/>
        <v>7000</v>
      </c>
      <c r="AX211" s="118">
        <f t="shared" si="244"/>
        <v>4000</v>
      </c>
      <c r="AY211" s="118">
        <v>2400</v>
      </c>
      <c r="AZ211" s="121">
        <v>2800</v>
      </c>
      <c r="BA211" s="118">
        <f>(H211*90%)-AS211</f>
        <v>2140</v>
      </c>
      <c r="BB211" s="118">
        <f t="shared" si="185"/>
        <v>1600</v>
      </c>
      <c r="BC211" s="118"/>
      <c r="BD211" s="117">
        <f t="shared" si="184"/>
        <v>1600</v>
      </c>
      <c r="BE211" s="118">
        <v>297</v>
      </c>
      <c r="BF211" s="118">
        <f t="shared" si="210"/>
        <v>297</v>
      </c>
      <c r="BG211" s="117">
        <f t="shared" si="250"/>
        <v>9400</v>
      </c>
      <c r="BH211" s="117">
        <f t="shared" si="239"/>
        <v>9400</v>
      </c>
      <c r="BI211" s="117">
        <f t="shared" si="260"/>
        <v>11000</v>
      </c>
      <c r="BJ211" s="117">
        <f t="shared" si="260"/>
        <v>11000</v>
      </c>
      <c r="BK211" s="117">
        <f t="shared" si="183"/>
        <v>11000</v>
      </c>
      <c r="BL211" s="117">
        <f t="shared" si="237"/>
        <v>9400</v>
      </c>
      <c r="BM211" s="117">
        <f t="shared" si="251"/>
        <v>2400</v>
      </c>
      <c r="BN211" s="117">
        <f t="shared" si="234"/>
        <v>1600</v>
      </c>
      <c r="BO211" s="118"/>
      <c r="BP211" s="118">
        <f t="shared" si="259"/>
        <v>1600</v>
      </c>
      <c r="BQ211" s="117">
        <v>1600</v>
      </c>
      <c r="BR211" s="117">
        <v>0</v>
      </c>
      <c r="BS211" s="108" t="s">
        <v>76</v>
      </c>
      <c r="BT211" s="109"/>
    </row>
    <row r="212" spans="1:72" s="20" customFormat="1" ht="30" hidden="1" x14ac:dyDescent="0.2">
      <c r="A212" s="17"/>
      <c r="B212" s="183" t="s">
        <v>480</v>
      </c>
      <c r="C212" s="8"/>
      <c r="D212" s="8"/>
      <c r="E212" s="17">
        <v>2017</v>
      </c>
      <c r="F212" s="222" t="s">
        <v>481</v>
      </c>
      <c r="G212" s="119">
        <v>1253</v>
      </c>
      <c r="H212" s="119">
        <f>G212</f>
        <v>1253</v>
      </c>
      <c r="I212" s="118"/>
      <c r="J212" s="118"/>
      <c r="K212" s="118"/>
      <c r="L212" s="117"/>
      <c r="M212" s="117"/>
      <c r="N212" s="117"/>
      <c r="O212" s="117"/>
      <c r="P212" s="118"/>
      <c r="Q212" s="118"/>
      <c r="R212" s="117"/>
      <c r="S212" s="117"/>
      <c r="T212" s="118"/>
      <c r="U212" s="117"/>
      <c r="V212" s="117"/>
      <c r="W212" s="117"/>
      <c r="X212" s="117"/>
      <c r="Y212" s="117"/>
      <c r="Z212" s="118"/>
      <c r="AA212" s="118"/>
      <c r="AB212" s="117"/>
      <c r="AC212" s="117"/>
      <c r="AD212" s="117"/>
      <c r="AE212" s="118"/>
      <c r="AF212" s="118"/>
      <c r="AG212" s="117"/>
      <c r="AH212" s="117">
        <v>300</v>
      </c>
      <c r="AI212" s="117">
        <v>300</v>
      </c>
      <c r="AJ212" s="117"/>
      <c r="AK212" s="117"/>
      <c r="AL212" s="117"/>
      <c r="AM212" s="117"/>
      <c r="AN212" s="117"/>
      <c r="AO212" s="117"/>
      <c r="AP212" s="117"/>
      <c r="AQ212" s="117"/>
      <c r="AR212" s="118">
        <f>AQ212</f>
        <v>0</v>
      </c>
      <c r="AS212" s="117">
        <v>300</v>
      </c>
      <c r="AT212" s="117">
        <v>300</v>
      </c>
      <c r="AU212" s="118">
        <f>G212</f>
        <v>1253</v>
      </c>
      <c r="AV212" s="118">
        <f>AU212</f>
        <v>1253</v>
      </c>
      <c r="AW212" s="118">
        <f>AI212+AP212</f>
        <v>300</v>
      </c>
      <c r="AX212" s="118">
        <f>AV212-AI212-AP212</f>
        <v>953</v>
      </c>
      <c r="AY212" s="118">
        <f>AZ212</f>
        <v>285</v>
      </c>
      <c r="AZ212" s="121">
        <v>285</v>
      </c>
      <c r="BA212" s="118">
        <f>(H212*70%)-AS212</f>
        <v>577.09999999999991</v>
      </c>
      <c r="BB212" s="118">
        <f>AX212-AY212</f>
        <v>668</v>
      </c>
      <c r="BC212" s="118"/>
      <c r="BD212" s="117">
        <f>BB212-BC212</f>
        <v>668</v>
      </c>
      <c r="BE212" s="118">
        <v>285</v>
      </c>
      <c r="BF212" s="118">
        <f>BE212</f>
        <v>285</v>
      </c>
      <c r="BG212" s="117">
        <f>AW212+AY212</f>
        <v>585</v>
      </c>
      <c r="BH212" s="117">
        <f>BG212</f>
        <v>585</v>
      </c>
      <c r="BI212" s="117">
        <f>AU212</f>
        <v>1253</v>
      </c>
      <c r="BJ212" s="117">
        <f>AV212</f>
        <v>1253</v>
      </c>
      <c r="BK212" s="117">
        <f t="shared" si="183"/>
        <v>1253</v>
      </c>
      <c r="BL212" s="117">
        <f>BH212</f>
        <v>585</v>
      </c>
      <c r="BM212" s="117">
        <f t="shared" si="251"/>
        <v>285</v>
      </c>
      <c r="BN212" s="117">
        <f>BJ212-BL212</f>
        <v>668</v>
      </c>
      <c r="BO212" s="118"/>
      <c r="BP212" s="118">
        <f t="shared" si="259"/>
        <v>668</v>
      </c>
      <c r="BQ212" s="117">
        <v>65</v>
      </c>
      <c r="BR212" s="117"/>
      <c r="BS212" s="108" t="s">
        <v>201</v>
      </c>
      <c r="BT212" s="109"/>
    </row>
    <row r="213" spans="1:72" s="16" customFormat="1" ht="30" hidden="1" x14ac:dyDescent="0.2">
      <c r="A213" s="17">
        <f>A76+1</f>
        <v>65</v>
      </c>
      <c r="B213" s="190" t="s">
        <v>482</v>
      </c>
      <c r="C213" s="8"/>
      <c r="D213" s="8"/>
      <c r="E213" s="17"/>
      <c r="F213" s="207" t="s">
        <v>483</v>
      </c>
      <c r="G213" s="119">
        <v>5529</v>
      </c>
      <c r="H213" s="119">
        <v>3500</v>
      </c>
      <c r="I213" s="118"/>
      <c r="J213" s="118"/>
      <c r="K213" s="118"/>
      <c r="L213" s="117"/>
      <c r="M213" s="117"/>
      <c r="N213" s="117"/>
      <c r="O213" s="117"/>
      <c r="P213" s="118"/>
      <c r="Q213" s="118"/>
      <c r="R213" s="117"/>
      <c r="S213" s="117"/>
      <c r="T213" s="118"/>
      <c r="U213" s="117"/>
      <c r="V213" s="119">
        <f>21725+446</f>
        <v>22171</v>
      </c>
      <c r="W213" s="119">
        <f>21725+446</f>
        <v>22171</v>
      </c>
      <c r="X213" s="118">
        <v>1002</v>
      </c>
      <c r="Y213" s="118">
        <v>1002</v>
      </c>
      <c r="Z213" s="118"/>
      <c r="AA213" s="118"/>
      <c r="AB213" s="117"/>
      <c r="AC213" s="117"/>
      <c r="AD213" s="117"/>
      <c r="AE213" s="118"/>
      <c r="AF213" s="119">
        <f>21725+446</f>
        <v>22171</v>
      </c>
      <c r="AG213" s="117">
        <v>832</v>
      </c>
      <c r="AH213" s="117"/>
      <c r="AI213" s="117"/>
      <c r="AJ213" s="117"/>
      <c r="AK213" s="117"/>
      <c r="AL213" s="117">
        <f>AM213</f>
        <v>0</v>
      </c>
      <c r="AM213" s="117"/>
      <c r="AN213" s="117">
        <v>1200</v>
      </c>
      <c r="AO213" s="117">
        <v>1200</v>
      </c>
      <c r="AP213" s="118">
        <v>2389</v>
      </c>
      <c r="AQ213" s="118">
        <v>2389</v>
      </c>
      <c r="AR213" s="118">
        <f>AQ213</f>
        <v>2389</v>
      </c>
      <c r="AS213" s="117">
        <f>AN213+AP213</f>
        <v>3589</v>
      </c>
      <c r="AT213" s="117">
        <f>AO213+AP213</f>
        <v>3589</v>
      </c>
      <c r="AU213" s="118">
        <v>3500</v>
      </c>
      <c r="AV213" s="118">
        <f>AU213</f>
        <v>3500</v>
      </c>
      <c r="AW213" s="118">
        <f>AI213+AP213</f>
        <v>2389</v>
      </c>
      <c r="AX213" s="118">
        <f>AV213-AI213-AP213</f>
        <v>1111</v>
      </c>
      <c r="AY213" s="118">
        <f>AZ213</f>
        <v>30</v>
      </c>
      <c r="AZ213" s="118">
        <v>30</v>
      </c>
      <c r="BA213" s="118"/>
      <c r="BB213" s="118">
        <f>AX213-AY213</f>
        <v>1081</v>
      </c>
      <c r="BC213" s="118">
        <v>30</v>
      </c>
      <c r="BD213" s="117">
        <f>BB213-BC213</f>
        <v>1051</v>
      </c>
      <c r="BE213" s="118">
        <v>30</v>
      </c>
      <c r="BF213" s="118">
        <f>BE213</f>
        <v>30</v>
      </c>
      <c r="BG213" s="117">
        <f>AW213+AY213</f>
        <v>2419</v>
      </c>
      <c r="BH213" s="117">
        <f>BG213</f>
        <v>2419</v>
      </c>
      <c r="BI213" s="117">
        <f>AU213</f>
        <v>3500</v>
      </c>
      <c r="BJ213" s="117">
        <f>AV213</f>
        <v>3500</v>
      </c>
      <c r="BK213" s="117">
        <f t="shared" si="183"/>
        <v>3678</v>
      </c>
      <c r="BL213" s="117">
        <f>BH213</f>
        <v>2419</v>
      </c>
      <c r="BM213" s="117">
        <f t="shared" si="251"/>
        <v>30</v>
      </c>
      <c r="BN213" s="117">
        <f>BJ213-BL213</f>
        <v>1081</v>
      </c>
      <c r="BO213" s="118">
        <v>178</v>
      </c>
      <c r="BP213" s="118">
        <f>BN213+BO213</f>
        <v>1259</v>
      </c>
      <c r="BQ213" s="117">
        <v>31</v>
      </c>
      <c r="BR213" s="117"/>
      <c r="BS213" s="108" t="s">
        <v>201</v>
      </c>
      <c r="BT213" s="109"/>
    </row>
    <row r="214" spans="1:72" s="18" customFormat="1" ht="15.75" hidden="1" x14ac:dyDescent="0.2">
      <c r="A214" s="17"/>
      <c r="B214" s="190"/>
      <c r="C214" s="14"/>
      <c r="D214" s="14"/>
      <c r="E214" s="17"/>
      <c r="F214" s="17"/>
      <c r="G214" s="117"/>
      <c r="H214" s="119"/>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118"/>
      <c r="AQ214" s="118"/>
      <c r="AR214" s="118"/>
      <c r="AS214" s="117"/>
      <c r="AT214" s="117"/>
      <c r="AU214" s="117"/>
      <c r="AV214" s="118"/>
      <c r="AW214" s="118"/>
      <c r="AX214" s="118"/>
      <c r="AY214" s="118"/>
      <c r="AZ214" s="118"/>
      <c r="BA214" s="118"/>
      <c r="BB214" s="118"/>
      <c r="BC214" s="118"/>
      <c r="BD214" s="117"/>
      <c r="BE214" s="118"/>
      <c r="BF214" s="118"/>
      <c r="BG214" s="117"/>
      <c r="BH214" s="117"/>
      <c r="BI214" s="117"/>
      <c r="BJ214" s="117"/>
      <c r="BK214" s="117">
        <f t="shared" si="183"/>
        <v>0</v>
      </c>
      <c r="BL214" s="117"/>
      <c r="BM214" s="117">
        <f t="shared" si="251"/>
        <v>0</v>
      </c>
      <c r="BN214" s="117"/>
      <c r="BO214" s="118"/>
      <c r="BP214" s="118"/>
      <c r="BQ214" s="117"/>
      <c r="BR214" s="117"/>
      <c r="BS214" s="17"/>
      <c r="BT214" s="163"/>
    </row>
    <row r="215" spans="1:72" s="20" customFormat="1" ht="15.75" x14ac:dyDescent="0.2">
      <c r="A215" s="53" t="s">
        <v>484</v>
      </c>
      <c r="B215" s="179" t="s">
        <v>485</v>
      </c>
      <c r="C215" s="8"/>
      <c r="D215" s="8"/>
      <c r="E215" s="17"/>
      <c r="F215" s="17"/>
      <c r="G215" s="81">
        <f t="shared" ref="G215:BQ215" si="261">SUM(G216:G238)</f>
        <v>291727</v>
      </c>
      <c r="H215" s="81">
        <f t="shared" si="261"/>
        <v>261412</v>
      </c>
      <c r="I215" s="81">
        <f t="shared" si="261"/>
        <v>0</v>
      </c>
      <c r="J215" s="81">
        <f t="shared" si="261"/>
        <v>0</v>
      </c>
      <c r="K215" s="81">
        <f t="shared" si="261"/>
        <v>0</v>
      </c>
      <c r="L215" s="81">
        <f t="shared" si="261"/>
        <v>6100</v>
      </c>
      <c r="M215" s="81">
        <f t="shared" si="261"/>
        <v>6100</v>
      </c>
      <c r="N215" s="81">
        <f t="shared" si="261"/>
        <v>25400</v>
      </c>
      <c r="O215" s="81">
        <f t="shared" si="261"/>
        <v>25400</v>
      </c>
      <c r="P215" s="81">
        <f t="shared" si="261"/>
        <v>33350</v>
      </c>
      <c r="Q215" s="81">
        <f t="shared" si="261"/>
        <v>33350</v>
      </c>
      <c r="R215" s="81">
        <f t="shared" si="261"/>
        <v>23800</v>
      </c>
      <c r="S215" s="81">
        <f t="shared" si="261"/>
        <v>23800</v>
      </c>
      <c r="T215" s="81">
        <f t="shared" si="261"/>
        <v>19702</v>
      </c>
      <c r="U215" s="81">
        <f t="shared" si="261"/>
        <v>28201</v>
      </c>
      <c r="V215" s="81">
        <f t="shared" si="261"/>
        <v>45982</v>
      </c>
      <c r="W215" s="81">
        <f t="shared" si="261"/>
        <v>31500</v>
      </c>
      <c r="X215" s="81">
        <f t="shared" si="261"/>
        <v>122225</v>
      </c>
      <c r="Y215" s="81">
        <f t="shared" si="261"/>
        <v>101738</v>
      </c>
      <c r="Z215" s="81">
        <f t="shared" si="261"/>
        <v>0</v>
      </c>
      <c r="AA215" s="81">
        <f t="shared" si="261"/>
        <v>0</v>
      </c>
      <c r="AB215" s="81">
        <f t="shared" si="261"/>
        <v>10150</v>
      </c>
      <c r="AC215" s="81">
        <f t="shared" si="261"/>
        <v>10150</v>
      </c>
      <c r="AD215" s="81">
        <f t="shared" si="261"/>
        <v>5000</v>
      </c>
      <c r="AE215" s="81">
        <f t="shared" si="261"/>
        <v>0</v>
      </c>
      <c r="AF215" s="81">
        <f t="shared" si="261"/>
        <v>38650</v>
      </c>
      <c r="AG215" s="81">
        <f t="shared" si="261"/>
        <v>16300</v>
      </c>
      <c r="AH215" s="81">
        <f t="shared" si="261"/>
        <v>26450</v>
      </c>
      <c r="AI215" s="81">
        <f t="shared" si="261"/>
        <v>26450</v>
      </c>
      <c r="AJ215" s="81">
        <f t="shared" si="261"/>
        <v>0</v>
      </c>
      <c r="AK215" s="81">
        <f t="shared" si="261"/>
        <v>0</v>
      </c>
      <c r="AL215" s="81">
        <f t="shared" si="261"/>
        <v>3838</v>
      </c>
      <c r="AM215" s="81">
        <f t="shared" si="261"/>
        <v>3838</v>
      </c>
      <c r="AN215" s="81">
        <f t="shared" si="261"/>
        <v>51350</v>
      </c>
      <c r="AO215" s="81">
        <f t="shared" si="261"/>
        <v>49350</v>
      </c>
      <c r="AP215" s="81">
        <f t="shared" si="261"/>
        <v>57710</v>
      </c>
      <c r="AQ215" s="81">
        <f t="shared" si="261"/>
        <v>40404</v>
      </c>
      <c r="AR215" s="81">
        <f t="shared" si="261"/>
        <v>44580</v>
      </c>
      <c r="AS215" s="81">
        <f t="shared" si="261"/>
        <v>109060</v>
      </c>
      <c r="AT215" s="81">
        <f t="shared" si="261"/>
        <v>107060</v>
      </c>
      <c r="AU215" s="81">
        <f t="shared" si="261"/>
        <v>246651</v>
      </c>
      <c r="AV215" s="81">
        <f t="shared" si="261"/>
        <v>238014</v>
      </c>
      <c r="AW215" s="81">
        <f t="shared" si="261"/>
        <v>84160</v>
      </c>
      <c r="AX215" s="81">
        <f t="shared" si="261"/>
        <v>132205</v>
      </c>
      <c r="AY215" s="81">
        <f t="shared" si="261"/>
        <v>74730</v>
      </c>
      <c r="AZ215" s="81">
        <f t="shared" si="261"/>
        <v>78330</v>
      </c>
      <c r="BA215" s="81">
        <f t="shared" si="261"/>
        <v>86645.5</v>
      </c>
      <c r="BB215" s="81">
        <f t="shared" si="261"/>
        <v>57475</v>
      </c>
      <c r="BC215" s="81">
        <f t="shared" si="261"/>
        <v>122</v>
      </c>
      <c r="BD215" s="81">
        <f t="shared" si="261"/>
        <v>57353</v>
      </c>
      <c r="BE215" s="81">
        <f t="shared" si="261"/>
        <v>56873</v>
      </c>
      <c r="BF215" s="81">
        <f t="shared" si="261"/>
        <v>56873</v>
      </c>
      <c r="BG215" s="81">
        <f t="shared" si="261"/>
        <v>157774</v>
      </c>
      <c r="BH215" s="81">
        <f t="shared" si="261"/>
        <v>157774</v>
      </c>
      <c r="BI215" s="81">
        <f t="shared" si="261"/>
        <v>225590</v>
      </c>
      <c r="BJ215" s="81">
        <f t="shared" si="261"/>
        <v>216959</v>
      </c>
      <c r="BK215" s="81">
        <f>SUM(BK216:BK278)</f>
        <v>481846</v>
      </c>
      <c r="BL215" s="81">
        <f t="shared" si="261"/>
        <v>157774</v>
      </c>
      <c r="BM215" s="38">
        <f t="shared" si="251"/>
        <v>74730</v>
      </c>
      <c r="BN215" s="81">
        <f t="shared" si="261"/>
        <v>59185</v>
      </c>
      <c r="BO215" s="81">
        <f t="shared" si="261"/>
        <v>2662</v>
      </c>
      <c r="BP215" s="81">
        <f t="shared" si="261"/>
        <v>60762</v>
      </c>
      <c r="BQ215" s="81">
        <f t="shared" si="261"/>
        <v>52828</v>
      </c>
      <c r="BR215" s="81">
        <f>SUM(BR216:BR278)</f>
        <v>208590</v>
      </c>
      <c r="BS215" s="21"/>
      <c r="BT215" s="164"/>
    </row>
    <row r="216" spans="1:72" s="20" customFormat="1" ht="30" x14ac:dyDescent="0.2">
      <c r="A216" s="17">
        <f>A161+1</f>
        <v>1</v>
      </c>
      <c r="B216" s="182" t="s">
        <v>486</v>
      </c>
      <c r="C216" s="8"/>
      <c r="D216" s="8"/>
      <c r="E216" s="17">
        <v>2016</v>
      </c>
      <c r="F216" s="17" t="s">
        <v>487</v>
      </c>
      <c r="G216" s="117">
        <v>18502</v>
      </c>
      <c r="H216" s="117">
        <v>17046</v>
      </c>
      <c r="I216" s="118"/>
      <c r="J216" s="118"/>
      <c r="K216" s="118"/>
      <c r="L216" s="117"/>
      <c r="M216" s="117"/>
      <c r="N216" s="117"/>
      <c r="O216" s="117"/>
      <c r="P216" s="118"/>
      <c r="Q216" s="118"/>
      <c r="R216" s="117"/>
      <c r="S216" s="117"/>
      <c r="T216" s="118"/>
      <c r="U216" s="117"/>
      <c r="V216" s="117"/>
      <c r="W216" s="117"/>
      <c r="X216" s="117">
        <f>G216</f>
        <v>18502</v>
      </c>
      <c r="Y216" s="121">
        <f>H216</f>
        <v>17046</v>
      </c>
      <c r="Z216" s="118"/>
      <c r="AA216" s="118"/>
      <c r="AB216" s="117">
        <v>2500</v>
      </c>
      <c r="AC216" s="117">
        <f>AB216</f>
        <v>2500</v>
      </c>
      <c r="AD216" s="117"/>
      <c r="AE216" s="118"/>
      <c r="AF216" s="118">
        <f>V216+AC216</f>
        <v>2500</v>
      </c>
      <c r="AG216" s="117"/>
      <c r="AH216" s="117">
        <f>AB216+AG216</f>
        <v>2500</v>
      </c>
      <c r="AI216" s="117">
        <f>AH216</f>
        <v>2500</v>
      </c>
      <c r="AJ216" s="117"/>
      <c r="AK216" s="117"/>
      <c r="AL216" s="117">
        <f>AM216</f>
        <v>0</v>
      </c>
      <c r="AM216" s="117"/>
      <c r="AN216" s="117">
        <f>V216+AH216</f>
        <v>2500</v>
      </c>
      <c r="AO216" s="117">
        <f>W216+AI216</f>
        <v>2500</v>
      </c>
      <c r="AP216" s="121"/>
      <c r="AQ216" s="121"/>
      <c r="AR216" s="118">
        <f>AQ216</f>
        <v>0</v>
      </c>
      <c r="AS216" s="117">
        <f t="shared" ref="AS216:AS228" si="262">AN216+AP216</f>
        <v>2500</v>
      </c>
      <c r="AT216" s="117">
        <f t="shared" ref="AT216:AT228" si="263">AO216+AP216</f>
        <v>2500</v>
      </c>
      <c r="AU216" s="118">
        <f>X216</f>
        <v>18502</v>
      </c>
      <c r="AV216" s="118">
        <f>AU216</f>
        <v>18502</v>
      </c>
      <c r="AW216" s="118">
        <f t="shared" ref="AW216:AW228" si="264">AI216+AP216</f>
        <v>2500</v>
      </c>
      <c r="AX216" s="118">
        <f t="shared" ref="AX216:AX221" si="265">AV216-AI216-AP216</f>
        <v>16002</v>
      </c>
      <c r="AY216" s="118">
        <v>5000</v>
      </c>
      <c r="AZ216" s="121">
        <v>6500</v>
      </c>
      <c r="BA216" s="118">
        <f>(H216*90%)-AS216</f>
        <v>12841.4</v>
      </c>
      <c r="BB216" s="118">
        <f>AX216-AY216</f>
        <v>11002</v>
      </c>
      <c r="BC216" s="118"/>
      <c r="BD216" s="117">
        <f>BB216-BC216</f>
        <v>11002</v>
      </c>
      <c r="BE216" s="118">
        <f>AU216-BI216</f>
        <v>0</v>
      </c>
      <c r="BF216" s="118">
        <f>BE216</f>
        <v>0</v>
      </c>
      <c r="BG216" s="117">
        <f>AW216+AY216</f>
        <v>7500</v>
      </c>
      <c r="BH216" s="117">
        <f>BG216</f>
        <v>7500</v>
      </c>
      <c r="BI216" s="117">
        <f t="shared" ref="BI216:BJ229" si="266">AU216</f>
        <v>18502</v>
      </c>
      <c r="BJ216" s="117">
        <v>18508</v>
      </c>
      <c r="BK216" s="117">
        <f t="shared" ref="BK216:BK276" si="267">BL216+BP216</f>
        <v>18498</v>
      </c>
      <c r="BL216" s="117">
        <f>BH216</f>
        <v>7500</v>
      </c>
      <c r="BM216" s="117">
        <f t="shared" si="251"/>
        <v>5000</v>
      </c>
      <c r="BN216" s="117">
        <f>BJ216-BL216</f>
        <v>11008</v>
      </c>
      <c r="BO216" s="118">
        <v>-10</v>
      </c>
      <c r="BP216" s="118">
        <f>BN216+BO216</f>
        <v>10998</v>
      </c>
      <c r="BQ216" s="117">
        <v>6000</v>
      </c>
      <c r="BR216" s="117">
        <v>7000</v>
      </c>
      <c r="BS216" s="108" t="s">
        <v>69</v>
      </c>
      <c r="BT216" s="109"/>
    </row>
    <row r="217" spans="1:72" s="20" customFormat="1" ht="30" x14ac:dyDescent="0.2">
      <c r="A217" s="17">
        <f>A216+1</f>
        <v>2</v>
      </c>
      <c r="B217" s="190" t="s">
        <v>488</v>
      </c>
      <c r="C217" s="8"/>
      <c r="D217" s="8"/>
      <c r="E217" s="17">
        <v>2017</v>
      </c>
      <c r="F217" s="17" t="s">
        <v>489</v>
      </c>
      <c r="G217" s="117">
        <v>14735</v>
      </c>
      <c r="H217" s="117">
        <v>14735</v>
      </c>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81"/>
      <c r="AP217" s="118">
        <v>3550</v>
      </c>
      <c r="AQ217" s="118">
        <v>423</v>
      </c>
      <c r="AR217" s="118">
        <v>3006</v>
      </c>
      <c r="AS217" s="117">
        <f t="shared" si="262"/>
        <v>3550</v>
      </c>
      <c r="AT217" s="117">
        <f t="shared" si="263"/>
        <v>3550</v>
      </c>
      <c r="AU217" s="117">
        <f>G217</f>
        <v>14735</v>
      </c>
      <c r="AV217" s="118">
        <f>H217</f>
        <v>14735</v>
      </c>
      <c r="AW217" s="118">
        <f t="shared" si="264"/>
        <v>3550</v>
      </c>
      <c r="AX217" s="118">
        <f t="shared" si="265"/>
        <v>11185</v>
      </c>
      <c r="AY217" s="118">
        <v>6000</v>
      </c>
      <c r="AZ217" s="118">
        <v>6500</v>
      </c>
      <c r="BA217" s="118">
        <f t="shared" ref="BA217:BA236" si="268">(H217*70%)-AS217</f>
        <v>6764.5</v>
      </c>
      <c r="BB217" s="118">
        <f t="shared" ref="BB217:BB242" si="269">AX217-AY217</f>
        <v>5185</v>
      </c>
      <c r="BC217" s="118"/>
      <c r="BD217" s="117">
        <f t="shared" ref="BD217:BD236" si="270">BB217-BC217</f>
        <v>5185</v>
      </c>
      <c r="BE217" s="118">
        <v>1789</v>
      </c>
      <c r="BF217" s="118">
        <f>BE217</f>
        <v>1789</v>
      </c>
      <c r="BG217" s="117">
        <v>10961</v>
      </c>
      <c r="BH217" s="117">
        <f>BG217</f>
        <v>10961</v>
      </c>
      <c r="BI217" s="117">
        <f t="shared" si="266"/>
        <v>14735</v>
      </c>
      <c r="BJ217" s="117">
        <f t="shared" si="266"/>
        <v>14735</v>
      </c>
      <c r="BK217" s="117">
        <f t="shared" si="267"/>
        <v>14705</v>
      </c>
      <c r="BL217" s="117">
        <f>BH217</f>
        <v>10961</v>
      </c>
      <c r="BM217" s="117">
        <f t="shared" si="251"/>
        <v>6000</v>
      </c>
      <c r="BN217" s="117">
        <f>BJ217-BL217</f>
        <v>3774</v>
      </c>
      <c r="BO217" s="118">
        <v>-30</v>
      </c>
      <c r="BP217" s="118">
        <f>BN217+BO217</f>
        <v>3744</v>
      </c>
      <c r="BQ217" s="117">
        <v>3500</v>
      </c>
      <c r="BR217" s="117">
        <v>3500</v>
      </c>
      <c r="BS217" s="17" t="s">
        <v>69</v>
      </c>
      <c r="BT217" s="163"/>
    </row>
    <row r="218" spans="1:72" s="16" customFormat="1" ht="30" x14ac:dyDescent="0.2">
      <c r="A218" s="17">
        <f t="shared" ref="A218:A273" si="271">A217+1</f>
        <v>3</v>
      </c>
      <c r="B218" s="182" t="s">
        <v>490</v>
      </c>
      <c r="C218" s="8"/>
      <c r="D218" s="8"/>
      <c r="E218" s="96">
        <v>2015</v>
      </c>
      <c r="F218" s="17" t="s">
        <v>491</v>
      </c>
      <c r="G218" s="117">
        <v>24884</v>
      </c>
      <c r="H218" s="117">
        <v>23540</v>
      </c>
      <c r="I218" s="118"/>
      <c r="J218" s="118"/>
      <c r="K218" s="118"/>
      <c r="L218" s="117">
        <v>3000</v>
      </c>
      <c r="M218" s="117">
        <f>L218</f>
        <v>3000</v>
      </c>
      <c r="N218" s="117">
        <v>6300</v>
      </c>
      <c r="O218" s="117">
        <v>6300</v>
      </c>
      <c r="P218" s="119">
        <f>N218*1.1</f>
        <v>6930.0000000000009</v>
      </c>
      <c r="Q218" s="119">
        <f>P218</f>
        <v>6930.0000000000009</v>
      </c>
      <c r="R218" s="117">
        <v>5500</v>
      </c>
      <c r="S218" s="117">
        <v>5500</v>
      </c>
      <c r="T218" s="118"/>
      <c r="U218" s="117">
        <v>7315</v>
      </c>
      <c r="V218" s="117">
        <v>9300</v>
      </c>
      <c r="W218" s="117">
        <f>M218+O218</f>
        <v>9300</v>
      </c>
      <c r="X218" s="118">
        <v>4840</v>
      </c>
      <c r="Y218" s="118">
        <v>4240</v>
      </c>
      <c r="Z218" s="118"/>
      <c r="AA218" s="118"/>
      <c r="AB218" s="117">
        <v>500</v>
      </c>
      <c r="AC218" s="117">
        <f>AB218</f>
        <v>500</v>
      </c>
      <c r="AD218" s="117"/>
      <c r="AE218" s="118"/>
      <c r="AF218" s="118">
        <f>V218+AC218</f>
        <v>9800</v>
      </c>
      <c r="AG218" s="117">
        <v>2000</v>
      </c>
      <c r="AH218" s="117">
        <f>AB218+AG218</f>
        <v>2500</v>
      </c>
      <c r="AI218" s="117">
        <f>AH218</f>
        <v>2500</v>
      </c>
      <c r="AJ218" s="117"/>
      <c r="AK218" s="117"/>
      <c r="AL218" s="117">
        <f>AM218</f>
        <v>0</v>
      </c>
      <c r="AM218" s="117"/>
      <c r="AN218" s="117">
        <f>V218+AH218</f>
        <v>11800</v>
      </c>
      <c r="AO218" s="117">
        <f>W218+AI218</f>
        <v>11800</v>
      </c>
      <c r="AP218" s="118">
        <v>6500</v>
      </c>
      <c r="AQ218" s="118">
        <v>3810</v>
      </c>
      <c r="AR218" s="118">
        <v>3680</v>
      </c>
      <c r="AS218" s="117">
        <f t="shared" si="262"/>
        <v>18300</v>
      </c>
      <c r="AT218" s="117">
        <f t="shared" si="263"/>
        <v>18300</v>
      </c>
      <c r="AU218" s="118">
        <v>14240</v>
      </c>
      <c r="AV218" s="118">
        <f>AU218</f>
        <v>14240</v>
      </c>
      <c r="AW218" s="118">
        <f t="shared" si="264"/>
        <v>9000</v>
      </c>
      <c r="AX218" s="118">
        <f t="shared" si="265"/>
        <v>5240</v>
      </c>
      <c r="AY218" s="118">
        <v>2200</v>
      </c>
      <c r="AZ218" s="121">
        <v>2500</v>
      </c>
      <c r="BA218" s="118">
        <f>(H218*90%)-AS218</f>
        <v>2886</v>
      </c>
      <c r="BB218" s="118">
        <f t="shared" si="269"/>
        <v>3040</v>
      </c>
      <c r="BC218" s="118"/>
      <c r="BD218" s="117">
        <f t="shared" si="270"/>
        <v>3040</v>
      </c>
      <c r="BE218" s="118">
        <v>1286</v>
      </c>
      <c r="BF218" s="118">
        <f>BE218</f>
        <v>1286</v>
      </c>
      <c r="BG218" s="117">
        <f>AW218+AY218</f>
        <v>11200</v>
      </c>
      <c r="BH218" s="117">
        <f>BG218</f>
        <v>11200</v>
      </c>
      <c r="BI218" s="117">
        <f t="shared" si="266"/>
        <v>14240</v>
      </c>
      <c r="BJ218" s="117">
        <f t="shared" si="266"/>
        <v>14240</v>
      </c>
      <c r="BK218" s="117">
        <f t="shared" si="267"/>
        <v>14240</v>
      </c>
      <c r="BL218" s="117">
        <f t="shared" ref="BL218:BL236" si="272">BH218</f>
        <v>11200</v>
      </c>
      <c r="BM218" s="117">
        <f t="shared" si="251"/>
        <v>2200</v>
      </c>
      <c r="BN218" s="117">
        <f t="shared" ref="BN218:BN236" si="273">BJ218-BL218</f>
        <v>3040</v>
      </c>
      <c r="BO218" s="118"/>
      <c r="BP218" s="118">
        <f t="shared" ref="BP218:BP280" si="274">BN218+BO218</f>
        <v>3040</v>
      </c>
      <c r="BQ218" s="117">
        <v>3040</v>
      </c>
      <c r="BR218" s="117">
        <v>3000</v>
      </c>
      <c r="BS218" s="108" t="s">
        <v>76</v>
      </c>
      <c r="BT218" s="109"/>
    </row>
    <row r="219" spans="1:72" s="20" customFormat="1" ht="30" x14ac:dyDescent="0.2">
      <c r="A219" s="17">
        <f t="shared" si="271"/>
        <v>4</v>
      </c>
      <c r="B219" s="182" t="s">
        <v>492</v>
      </c>
      <c r="C219" s="8"/>
      <c r="D219" s="8"/>
      <c r="E219" s="17">
        <v>2016</v>
      </c>
      <c r="F219" s="17" t="s">
        <v>493</v>
      </c>
      <c r="G219" s="117">
        <v>20538</v>
      </c>
      <c r="H219" s="117">
        <v>17768</v>
      </c>
      <c r="I219" s="118"/>
      <c r="J219" s="118"/>
      <c r="K219" s="118"/>
      <c r="L219" s="117"/>
      <c r="M219" s="117">
        <f>L219</f>
        <v>0</v>
      </c>
      <c r="N219" s="117">
        <v>5000</v>
      </c>
      <c r="O219" s="117">
        <v>5000</v>
      </c>
      <c r="P219" s="118">
        <v>5000</v>
      </c>
      <c r="Q219" s="118">
        <v>5000</v>
      </c>
      <c r="R219" s="117">
        <v>5000</v>
      </c>
      <c r="S219" s="117">
        <v>5000</v>
      </c>
      <c r="T219" s="118"/>
      <c r="U219" s="117"/>
      <c r="V219" s="117">
        <v>2000</v>
      </c>
      <c r="W219" s="117">
        <f>M219+O219</f>
        <v>5000</v>
      </c>
      <c r="X219" s="117">
        <v>19511</v>
      </c>
      <c r="Y219" s="117">
        <v>17768</v>
      </c>
      <c r="Z219" s="118"/>
      <c r="AA219" s="118"/>
      <c r="AB219" s="117">
        <v>1200</v>
      </c>
      <c r="AC219" s="117">
        <f>AB219</f>
        <v>1200</v>
      </c>
      <c r="AD219" s="117">
        <v>5000</v>
      </c>
      <c r="AE219" s="118"/>
      <c r="AF219" s="118">
        <f>V219+AC219</f>
        <v>3200</v>
      </c>
      <c r="AG219" s="117">
        <v>4000</v>
      </c>
      <c r="AH219" s="117">
        <f>AB219+AG219</f>
        <v>5200</v>
      </c>
      <c r="AI219" s="117">
        <f>AH219</f>
        <v>5200</v>
      </c>
      <c r="AJ219" s="117"/>
      <c r="AK219" s="117"/>
      <c r="AL219" s="117">
        <f>AM219</f>
        <v>850</v>
      </c>
      <c r="AM219" s="117">
        <v>850</v>
      </c>
      <c r="AN219" s="117">
        <f>V219+AH219</f>
        <v>7200</v>
      </c>
      <c r="AO219" s="117">
        <v>5200</v>
      </c>
      <c r="AP219" s="117">
        <v>3500</v>
      </c>
      <c r="AQ219" s="117">
        <v>2592</v>
      </c>
      <c r="AR219" s="118">
        <f>AQ219</f>
        <v>2592</v>
      </c>
      <c r="AS219" s="117">
        <f t="shared" si="262"/>
        <v>10700</v>
      </c>
      <c r="AT219" s="117">
        <f t="shared" si="263"/>
        <v>8700</v>
      </c>
      <c r="AU219" s="118">
        <v>17768</v>
      </c>
      <c r="AV219" s="118">
        <f>AU219</f>
        <v>17768</v>
      </c>
      <c r="AW219" s="118">
        <f t="shared" si="264"/>
        <v>8700</v>
      </c>
      <c r="AX219" s="118">
        <f t="shared" si="265"/>
        <v>9068</v>
      </c>
      <c r="AY219" s="118">
        <v>4800</v>
      </c>
      <c r="AZ219" s="121">
        <v>5600</v>
      </c>
      <c r="BA219" s="118">
        <f>(H219*90%)-AS219</f>
        <v>5291.2000000000007</v>
      </c>
      <c r="BB219" s="118">
        <f t="shared" si="269"/>
        <v>4268</v>
      </c>
      <c r="BC219" s="118"/>
      <c r="BD219" s="117">
        <f t="shared" si="270"/>
        <v>4268</v>
      </c>
      <c r="BE219" s="118">
        <v>4800</v>
      </c>
      <c r="BF219" s="118">
        <f>BE219</f>
        <v>4800</v>
      </c>
      <c r="BG219" s="117">
        <f>AW219+AY219</f>
        <v>13500</v>
      </c>
      <c r="BH219" s="117">
        <f>BG219</f>
        <v>13500</v>
      </c>
      <c r="BI219" s="117">
        <f t="shared" si="266"/>
        <v>17768</v>
      </c>
      <c r="BJ219" s="117">
        <f t="shared" si="266"/>
        <v>17768</v>
      </c>
      <c r="BK219" s="117">
        <f t="shared" si="267"/>
        <v>16768</v>
      </c>
      <c r="BL219" s="117">
        <f t="shared" si="272"/>
        <v>13500</v>
      </c>
      <c r="BM219" s="117">
        <f t="shared" si="251"/>
        <v>4800</v>
      </c>
      <c r="BN219" s="117">
        <f t="shared" si="273"/>
        <v>4268</v>
      </c>
      <c r="BO219" s="118"/>
      <c r="BP219" s="118">
        <v>3268</v>
      </c>
      <c r="BQ219" s="117">
        <v>4268</v>
      </c>
      <c r="BR219" s="117">
        <v>3260</v>
      </c>
      <c r="BS219" s="108" t="s">
        <v>76</v>
      </c>
      <c r="BT219" s="109"/>
    </row>
    <row r="220" spans="1:72" s="16" customFormat="1" ht="30" x14ac:dyDescent="0.2">
      <c r="A220" s="17">
        <f t="shared" si="271"/>
        <v>5</v>
      </c>
      <c r="B220" s="182" t="s">
        <v>494</v>
      </c>
      <c r="C220" s="8"/>
      <c r="D220" s="8"/>
      <c r="E220" s="21">
        <v>2015</v>
      </c>
      <c r="F220" s="17" t="s">
        <v>495</v>
      </c>
      <c r="G220" s="117">
        <v>21315</v>
      </c>
      <c r="H220" s="117">
        <v>19550</v>
      </c>
      <c r="I220" s="118"/>
      <c r="J220" s="118"/>
      <c r="K220" s="118"/>
      <c r="L220" s="117"/>
      <c r="M220" s="117">
        <f>L220</f>
        <v>0</v>
      </c>
      <c r="N220" s="117">
        <v>5300</v>
      </c>
      <c r="O220" s="117">
        <v>5300</v>
      </c>
      <c r="P220" s="119">
        <f>N220*1.1</f>
        <v>5830.0000000000009</v>
      </c>
      <c r="Q220" s="119">
        <f>P220</f>
        <v>5830.0000000000009</v>
      </c>
      <c r="R220" s="117">
        <v>4900</v>
      </c>
      <c r="S220" s="117">
        <v>4900</v>
      </c>
      <c r="T220" s="118"/>
      <c r="U220" s="117">
        <v>1184</v>
      </c>
      <c r="V220" s="117">
        <f>L220+N220</f>
        <v>5300</v>
      </c>
      <c r="W220" s="117">
        <f>M220+O220</f>
        <v>5300</v>
      </c>
      <c r="X220" s="118">
        <v>14949</v>
      </c>
      <c r="Y220" s="118">
        <v>14249</v>
      </c>
      <c r="Z220" s="118"/>
      <c r="AA220" s="118"/>
      <c r="AB220" s="117">
        <v>800</v>
      </c>
      <c r="AC220" s="117">
        <f>AB220</f>
        <v>800</v>
      </c>
      <c r="AD220" s="117"/>
      <c r="AE220" s="118"/>
      <c r="AF220" s="118">
        <f>V220+AC220</f>
        <v>6100</v>
      </c>
      <c r="AG220" s="117">
        <v>4500</v>
      </c>
      <c r="AH220" s="117">
        <f>AB220+AG220</f>
        <v>5300</v>
      </c>
      <c r="AI220" s="117">
        <f>AH220</f>
        <v>5300</v>
      </c>
      <c r="AJ220" s="117"/>
      <c r="AK220" s="117"/>
      <c r="AL220" s="117">
        <f>AM220</f>
        <v>800</v>
      </c>
      <c r="AM220" s="117">
        <v>800</v>
      </c>
      <c r="AN220" s="117">
        <f>V220+AH220</f>
        <v>10600</v>
      </c>
      <c r="AO220" s="117">
        <f>W220+AI220</f>
        <v>10600</v>
      </c>
      <c r="AP220" s="118">
        <v>5000</v>
      </c>
      <c r="AQ220" s="118">
        <v>2670</v>
      </c>
      <c r="AR220" s="118">
        <v>2693</v>
      </c>
      <c r="AS220" s="117">
        <f t="shared" si="262"/>
        <v>15600</v>
      </c>
      <c r="AT220" s="117">
        <f t="shared" si="263"/>
        <v>15600</v>
      </c>
      <c r="AU220" s="118">
        <v>13800</v>
      </c>
      <c r="AV220" s="118">
        <f>AU220</f>
        <v>13800</v>
      </c>
      <c r="AW220" s="118">
        <f t="shared" si="264"/>
        <v>10300</v>
      </c>
      <c r="AX220" s="118">
        <f t="shared" si="265"/>
        <v>3500</v>
      </c>
      <c r="AY220" s="118">
        <f>AZ220</f>
        <v>1500</v>
      </c>
      <c r="AZ220" s="121">
        <v>1500</v>
      </c>
      <c r="BA220" s="118">
        <f>(H220*90%)-AS220</f>
        <v>1995</v>
      </c>
      <c r="BB220" s="118">
        <f t="shared" si="269"/>
        <v>2000</v>
      </c>
      <c r="BC220" s="118"/>
      <c r="BD220" s="117">
        <f t="shared" si="270"/>
        <v>2000</v>
      </c>
      <c r="BE220" s="118">
        <v>1500</v>
      </c>
      <c r="BF220" s="118">
        <v>1500</v>
      </c>
      <c r="BG220" s="117">
        <f t="shared" ref="BG220:BG236" si="275">AW220+AY220</f>
        <v>11800</v>
      </c>
      <c r="BH220" s="117">
        <f t="shared" ref="BH220:BH236" si="276">BG220</f>
        <v>11800</v>
      </c>
      <c r="BI220" s="117">
        <f t="shared" si="266"/>
        <v>13800</v>
      </c>
      <c r="BJ220" s="117">
        <f t="shared" si="266"/>
        <v>13800</v>
      </c>
      <c r="BK220" s="117">
        <f t="shared" si="267"/>
        <v>13800</v>
      </c>
      <c r="BL220" s="117">
        <f t="shared" si="272"/>
        <v>11800</v>
      </c>
      <c r="BM220" s="117">
        <f t="shared" si="251"/>
        <v>1500</v>
      </c>
      <c r="BN220" s="117">
        <f t="shared" si="273"/>
        <v>2000</v>
      </c>
      <c r="BO220" s="118"/>
      <c r="BP220" s="118">
        <f t="shared" si="274"/>
        <v>2000</v>
      </c>
      <c r="BQ220" s="117">
        <v>2000</v>
      </c>
      <c r="BR220" s="117">
        <v>1800</v>
      </c>
      <c r="BS220" s="108" t="s">
        <v>93</v>
      </c>
      <c r="BT220" s="109"/>
    </row>
    <row r="221" spans="1:72" s="18" customFormat="1" ht="30" x14ac:dyDescent="0.2">
      <c r="A221" s="17">
        <f t="shared" si="271"/>
        <v>6</v>
      </c>
      <c r="B221" s="182" t="s">
        <v>496</v>
      </c>
      <c r="C221" s="14"/>
      <c r="D221" s="14"/>
      <c r="E221" s="17">
        <v>2017</v>
      </c>
      <c r="F221" s="23" t="s">
        <v>497</v>
      </c>
      <c r="G221" s="117">
        <v>5586</v>
      </c>
      <c r="H221" s="117">
        <v>5030</v>
      </c>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118">
        <v>1450</v>
      </c>
      <c r="AQ221" s="118">
        <v>256</v>
      </c>
      <c r="AR221" s="118">
        <v>1382</v>
      </c>
      <c r="AS221" s="117">
        <f t="shared" si="262"/>
        <v>1450</v>
      </c>
      <c r="AT221" s="117">
        <f t="shared" si="263"/>
        <v>1450</v>
      </c>
      <c r="AU221" s="117">
        <f>G221</f>
        <v>5586</v>
      </c>
      <c r="AV221" s="118">
        <f>H221</f>
        <v>5030</v>
      </c>
      <c r="AW221" s="118">
        <f t="shared" si="264"/>
        <v>1450</v>
      </c>
      <c r="AX221" s="118">
        <f t="shared" si="265"/>
        <v>3580</v>
      </c>
      <c r="AY221" s="118">
        <f t="shared" ref="AY221:AY236" si="277">AZ221</f>
        <v>2430</v>
      </c>
      <c r="AZ221" s="118">
        <v>2430</v>
      </c>
      <c r="BA221" s="118">
        <f t="shared" si="268"/>
        <v>2071</v>
      </c>
      <c r="BB221" s="118">
        <f t="shared" si="269"/>
        <v>1150</v>
      </c>
      <c r="BC221" s="118"/>
      <c r="BD221" s="117">
        <f t="shared" si="270"/>
        <v>1150</v>
      </c>
      <c r="BE221" s="118">
        <v>2430</v>
      </c>
      <c r="BF221" s="118">
        <f t="shared" ref="BF221:BF236" si="278">BE221</f>
        <v>2430</v>
      </c>
      <c r="BG221" s="117">
        <f t="shared" si="275"/>
        <v>3880</v>
      </c>
      <c r="BH221" s="117">
        <f t="shared" si="276"/>
        <v>3880</v>
      </c>
      <c r="BI221" s="117">
        <f t="shared" si="266"/>
        <v>5586</v>
      </c>
      <c r="BJ221" s="117">
        <f t="shared" si="266"/>
        <v>5030</v>
      </c>
      <c r="BK221" s="117">
        <f t="shared" si="267"/>
        <v>5030</v>
      </c>
      <c r="BL221" s="117">
        <f t="shared" si="272"/>
        <v>3880</v>
      </c>
      <c r="BM221" s="117">
        <f t="shared" si="251"/>
        <v>2430</v>
      </c>
      <c r="BN221" s="117">
        <f t="shared" si="273"/>
        <v>1150</v>
      </c>
      <c r="BO221" s="118"/>
      <c r="BP221" s="118">
        <f t="shared" si="274"/>
        <v>1150</v>
      </c>
      <c r="BQ221" s="117">
        <v>1150</v>
      </c>
      <c r="BR221" s="117">
        <v>1150</v>
      </c>
      <c r="BS221" s="108" t="s">
        <v>93</v>
      </c>
      <c r="BT221" s="163"/>
    </row>
    <row r="222" spans="1:72" s="18" customFormat="1" ht="30" x14ac:dyDescent="0.2">
      <c r="A222" s="17">
        <f t="shared" si="271"/>
        <v>7</v>
      </c>
      <c r="B222" s="186" t="s">
        <v>498</v>
      </c>
      <c r="C222" s="14"/>
      <c r="D222" s="14"/>
      <c r="E222" s="17">
        <v>2017</v>
      </c>
      <c r="F222" s="17" t="s">
        <v>499</v>
      </c>
      <c r="G222" s="121">
        <v>9972</v>
      </c>
      <c r="H222" s="121">
        <v>8975</v>
      </c>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118">
        <v>2400</v>
      </c>
      <c r="AQ222" s="118">
        <v>1735</v>
      </c>
      <c r="AR222" s="118">
        <v>2400</v>
      </c>
      <c r="AS222" s="117">
        <f t="shared" si="262"/>
        <v>2400</v>
      </c>
      <c r="AT222" s="117">
        <f t="shared" si="263"/>
        <v>2400</v>
      </c>
      <c r="AU222" s="117">
        <f>G222</f>
        <v>9972</v>
      </c>
      <c r="AV222" s="118">
        <f>H222</f>
        <v>8975</v>
      </c>
      <c r="AW222" s="118">
        <f t="shared" si="264"/>
        <v>2400</v>
      </c>
      <c r="AX222" s="118">
        <f>AV222-AI222-AP222-70</f>
        <v>6505</v>
      </c>
      <c r="AY222" s="118">
        <f t="shared" si="277"/>
        <v>4200</v>
      </c>
      <c r="AZ222" s="118">
        <v>4200</v>
      </c>
      <c r="BA222" s="118">
        <f t="shared" si="268"/>
        <v>3882.5</v>
      </c>
      <c r="BB222" s="118">
        <f t="shared" si="269"/>
        <v>2305</v>
      </c>
      <c r="BC222" s="118"/>
      <c r="BD222" s="117">
        <f t="shared" si="270"/>
        <v>2305</v>
      </c>
      <c r="BE222" s="118">
        <v>4200</v>
      </c>
      <c r="BF222" s="118">
        <f t="shared" si="278"/>
        <v>4200</v>
      </c>
      <c r="BG222" s="117">
        <f>AW222+AY222+70</f>
        <v>6670</v>
      </c>
      <c r="BH222" s="117">
        <f t="shared" si="276"/>
        <v>6670</v>
      </c>
      <c r="BI222" s="117">
        <f t="shared" si="266"/>
        <v>9972</v>
      </c>
      <c r="BJ222" s="117">
        <f t="shared" si="266"/>
        <v>8975</v>
      </c>
      <c r="BK222" s="117">
        <f t="shared" si="267"/>
        <v>8975</v>
      </c>
      <c r="BL222" s="117">
        <f t="shared" si="272"/>
        <v>6670</v>
      </c>
      <c r="BM222" s="117">
        <f t="shared" si="251"/>
        <v>4200</v>
      </c>
      <c r="BN222" s="117">
        <f t="shared" si="273"/>
        <v>2305</v>
      </c>
      <c r="BO222" s="118"/>
      <c r="BP222" s="118">
        <f t="shared" si="274"/>
        <v>2305</v>
      </c>
      <c r="BQ222" s="117">
        <v>2305</v>
      </c>
      <c r="BR222" s="117">
        <v>2300</v>
      </c>
      <c r="BS222" s="17" t="s">
        <v>137</v>
      </c>
      <c r="BT222" s="163"/>
    </row>
    <row r="223" spans="1:72" s="18" customFormat="1" ht="30" x14ac:dyDescent="0.2">
      <c r="A223" s="17">
        <f t="shared" si="271"/>
        <v>8</v>
      </c>
      <c r="B223" s="186" t="s">
        <v>500</v>
      </c>
      <c r="C223" s="14"/>
      <c r="D223" s="14"/>
      <c r="E223" s="17">
        <v>2017</v>
      </c>
      <c r="F223" s="222" t="s">
        <v>501</v>
      </c>
      <c r="G223" s="121">
        <v>7082</v>
      </c>
      <c r="H223" s="121">
        <v>6400</v>
      </c>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118">
        <v>560</v>
      </c>
      <c r="AQ223" s="118">
        <v>30</v>
      </c>
      <c r="AR223" s="118">
        <v>430</v>
      </c>
      <c r="AS223" s="117">
        <f t="shared" si="262"/>
        <v>560</v>
      </c>
      <c r="AT223" s="117">
        <f t="shared" si="263"/>
        <v>560</v>
      </c>
      <c r="AU223" s="121">
        <v>7112</v>
      </c>
      <c r="AV223" s="121">
        <v>6400</v>
      </c>
      <c r="AW223" s="118">
        <f t="shared" si="264"/>
        <v>560</v>
      </c>
      <c r="AX223" s="118">
        <f>AV223</f>
        <v>6400</v>
      </c>
      <c r="AY223" s="118">
        <f t="shared" si="277"/>
        <v>3500</v>
      </c>
      <c r="AZ223" s="118">
        <v>3500</v>
      </c>
      <c r="BA223" s="118">
        <f t="shared" si="268"/>
        <v>3920</v>
      </c>
      <c r="BB223" s="118">
        <f t="shared" si="269"/>
        <v>2900</v>
      </c>
      <c r="BC223" s="118"/>
      <c r="BD223" s="117">
        <f t="shared" si="270"/>
        <v>2900</v>
      </c>
      <c r="BE223" s="118">
        <v>3186</v>
      </c>
      <c r="BF223" s="118">
        <f t="shared" si="278"/>
        <v>3186</v>
      </c>
      <c r="BG223" s="117">
        <f t="shared" si="275"/>
        <v>4060</v>
      </c>
      <c r="BH223" s="117">
        <f t="shared" si="276"/>
        <v>4060</v>
      </c>
      <c r="BI223" s="117">
        <f t="shared" si="266"/>
        <v>7112</v>
      </c>
      <c r="BJ223" s="117">
        <f t="shared" si="266"/>
        <v>6400</v>
      </c>
      <c r="BK223" s="117">
        <f t="shared" si="267"/>
        <v>6400</v>
      </c>
      <c r="BL223" s="117">
        <f t="shared" si="272"/>
        <v>4060</v>
      </c>
      <c r="BM223" s="117">
        <f t="shared" si="251"/>
        <v>3500</v>
      </c>
      <c r="BN223" s="117">
        <f t="shared" si="273"/>
        <v>2340</v>
      </c>
      <c r="BO223" s="118"/>
      <c r="BP223" s="118">
        <f t="shared" si="274"/>
        <v>2340</v>
      </c>
      <c r="BQ223" s="117">
        <v>2340</v>
      </c>
      <c r="BR223" s="117">
        <v>2340</v>
      </c>
      <c r="BS223" s="17" t="s">
        <v>137</v>
      </c>
      <c r="BT223" s="163"/>
    </row>
    <row r="224" spans="1:72" s="16" customFormat="1" ht="30" x14ac:dyDescent="0.2">
      <c r="A224" s="17">
        <f t="shared" si="271"/>
        <v>9</v>
      </c>
      <c r="B224" s="182" t="s">
        <v>502</v>
      </c>
      <c r="C224" s="8"/>
      <c r="D224" s="8"/>
      <c r="E224" s="21">
        <v>2015</v>
      </c>
      <c r="F224" s="17" t="s">
        <v>503</v>
      </c>
      <c r="G224" s="119">
        <v>25377</v>
      </c>
      <c r="H224" s="119">
        <v>23877</v>
      </c>
      <c r="I224" s="119"/>
      <c r="J224" s="119"/>
      <c r="K224" s="119"/>
      <c r="L224" s="119">
        <v>3100</v>
      </c>
      <c r="M224" s="117">
        <f>L224</f>
        <v>3100</v>
      </c>
      <c r="N224" s="119">
        <v>5700</v>
      </c>
      <c r="O224" s="119">
        <v>5700</v>
      </c>
      <c r="P224" s="119">
        <v>10090</v>
      </c>
      <c r="Q224" s="119">
        <v>10090</v>
      </c>
      <c r="R224" s="119">
        <v>5700</v>
      </c>
      <c r="S224" s="119">
        <v>5700</v>
      </c>
      <c r="T224" s="119">
        <v>14202</v>
      </c>
      <c r="U224" s="119">
        <v>14202</v>
      </c>
      <c r="V224" s="117">
        <f t="shared" ref="V224:W226" si="279">L224+N224</f>
        <v>8800</v>
      </c>
      <c r="W224" s="117">
        <f t="shared" si="279"/>
        <v>8800</v>
      </c>
      <c r="X224" s="119">
        <f>G224-V224</f>
        <v>16577</v>
      </c>
      <c r="Y224" s="119">
        <f>X224</f>
        <v>16577</v>
      </c>
      <c r="Z224" s="119"/>
      <c r="AA224" s="119"/>
      <c r="AB224" s="119">
        <v>1100</v>
      </c>
      <c r="AC224" s="117">
        <f>AB224</f>
        <v>1100</v>
      </c>
      <c r="AD224" s="119"/>
      <c r="AE224" s="119"/>
      <c r="AF224" s="118">
        <f>V224+AC224</f>
        <v>9900</v>
      </c>
      <c r="AG224" s="119">
        <v>2500</v>
      </c>
      <c r="AH224" s="117">
        <f>AB224+AG224</f>
        <v>3600</v>
      </c>
      <c r="AI224" s="117">
        <f>AH224</f>
        <v>3600</v>
      </c>
      <c r="AJ224" s="117"/>
      <c r="AK224" s="117"/>
      <c r="AL224" s="117">
        <f>AM224</f>
        <v>0</v>
      </c>
      <c r="AM224" s="117"/>
      <c r="AN224" s="117">
        <v>8800</v>
      </c>
      <c r="AO224" s="117">
        <v>8800</v>
      </c>
      <c r="AP224" s="119">
        <v>5000</v>
      </c>
      <c r="AQ224" s="119">
        <v>5000</v>
      </c>
      <c r="AR224" s="118">
        <f>AQ224</f>
        <v>5000</v>
      </c>
      <c r="AS224" s="117">
        <f t="shared" si="262"/>
        <v>13800</v>
      </c>
      <c r="AT224" s="117">
        <f t="shared" si="263"/>
        <v>13800</v>
      </c>
      <c r="AU224" s="118">
        <v>15077</v>
      </c>
      <c r="AV224" s="118">
        <f>AU224</f>
        <v>15077</v>
      </c>
      <c r="AW224" s="118">
        <f t="shared" si="264"/>
        <v>8600</v>
      </c>
      <c r="AX224" s="118">
        <f>AV224-AI224-AP224</f>
        <v>6477</v>
      </c>
      <c r="AY224" s="118">
        <f>AZ224</f>
        <v>4500</v>
      </c>
      <c r="AZ224" s="121">
        <v>4500</v>
      </c>
      <c r="BA224" s="118">
        <f>(H224*90%)-AS224</f>
        <v>7689.2999999999993</v>
      </c>
      <c r="BB224" s="118">
        <f t="shared" si="269"/>
        <v>1977</v>
      </c>
      <c r="BC224" s="118"/>
      <c r="BD224" s="117">
        <f t="shared" si="270"/>
        <v>1977</v>
      </c>
      <c r="BE224" s="118">
        <v>3477</v>
      </c>
      <c r="BF224" s="118">
        <f t="shared" si="278"/>
        <v>3477</v>
      </c>
      <c r="BG224" s="117">
        <f t="shared" si="275"/>
        <v>13100</v>
      </c>
      <c r="BH224" s="117">
        <f t="shared" si="276"/>
        <v>13100</v>
      </c>
      <c r="BI224" s="117">
        <f t="shared" si="266"/>
        <v>15077</v>
      </c>
      <c r="BJ224" s="117">
        <f t="shared" si="266"/>
        <v>15077</v>
      </c>
      <c r="BK224" s="117">
        <f t="shared" si="267"/>
        <v>15077</v>
      </c>
      <c r="BL224" s="117">
        <f t="shared" si="272"/>
        <v>13100</v>
      </c>
      <c r="BM224" s="117">
        <f t="shared" si="251"/>
        <v>4500</v>
      </c>
      <c r="BN224" s="117">
        <f t="shared" si="273"/>
        <v>1977</v>
      </c>
      <c r="BO224" s="118"/>
      <c r="BP224" s="118">
        <f t="shared" si="274"/>
        <v>1977</v>
      </c>
      <c r="BQ224" s="117">
        <v>1977</v>
      </c>
      <c r="BR224" s="117">
        <v>1977</v>
      </c>
      <c r="BS224" s="108" t="s">
        <v>149</v>
      </c>
      <c r="BT224" s="109"/>
    </row>
    <row r="225" spans="1:72" s="16" customFormat="1" ht="30" x14ac:dyDescent="0.2">
      <c r="A225" s="17">
        <f t="shared" si="271"/>
        <v>10</v>
      </c>
      <c r="B225" s="182" t="s">
        <v>504</v>
      </c>
      <c r="C225" s="8"/>
      <c r="D225" s="8"/>
      <c r="E225" s="21">
        <v>2015</v>
      </c>
      <c r="F225" s="17" t="s">
        <v>505</v>
      </c>
      <c r="G225" s="119">
        <v>14955</v>
      </c>
      <c r="H225" s="119">
        <v>14955</v>
      </c>
      <c r="I225" s="119"/>
      <c r="J225" s="119"/>
      <c r="K225" s="119"/>
      <c r="L225" s="119"/>
      <c r="M225" s="117">
        <f>L225</f>
        <v>0</v>
      </c>
      <c r="N225" s="119">
        <v>3100</v>
      </c>
      <c r="O225" s="119">
        <v>3100</v>
      </c>
      <c r="P225" s="119">
        <v>5500</v>
      </c>
      <c r="Q225" s="119">
        <v>5500</v>
      </c>
      <c r="R225" s="119">
        <v>2700</v>
      </c>
      <c r="S225" s="119">
        <v>2700</v>
      </c>
      <c r="T225" s="119">
        <v>5500</v>
      </c>
      <c r="U225" s="119">
        <v>5500</v>
      </c>
      <c r="V225" s="117">
        <f t="shared" si="279"/>
        <v>3100</v>
      </c>
      <c r="W225" s="117">
        <f t="shared" si="279"/>
        <v>3100</v>
      </c>
      <c r="X225" s="119">
        <f>G225-V225</f>
        <v>11855</v>
      </c>
      <c r="Y225" s="119">
        <f>X225</f>
        <v>11855</v>
      </c>
      <c r="Z225" s="119"/>
      <c r="AA225" s="119"/>
      <c r="AB225" s="119">
        <v>1100</v>
      </c>
      <c r="AC225" s="117">
        <f>AB225</f>
        <v>1100</v>
      </c>
      <c r="AD225" s="119"/>
      <c r="AE225" s="119"/>
      <c r="AF225" s="118">
        <f>V225+AC225</f>
        <v>4200</v>
      </c>
      <c r="AG225" s="119">
        <v>1500</v>
      </c>
      <c r="AH225" s="117">
        <f>AB225+AG225</f>
        <v>2600</v>
      </c>
      <c r="AI225" s="117">
        <f>AH225</f>
        <v>2600</v>
      </c>
      <c r="AJ225" s="117"/>
      <c r="AK225" s="117"/>
      <c r="AL225" s="117">
        <f>AM225</f>
        <v>388</v>
      </c>
      <c r="AM225" s="117">
        <v>388</v>
      </c>
      <c r="AN225" s="117">
        <f>V225+AH225</f>
        <v>5700</v>
      </c>
      <c r="AO225" s="117">
        <f>W225+AI225</f>
        <v>5700</v>
      </c>
      <c r="AP225" s="119">
        <v>4500</v>
      </c>
      <c r="AQ225" s="119">
        <v>4500</v>
      </c>
      <c r="AR225" s="118">
        <f>AQ225</f>
        <v>4500</v>
      </c>
      <c r="AS225" s="117">
        <f t="shared" si="262"/>
        <v>10200</v>
      </c>
      <c r="AT225" s="117">
        <f t="shared" si="263"/>
        <v>10200</v>
      </c>
      <c r="AU225" s="118">
        <f>X225</f>
        <v>11855</v>
      </c>
      <c r="AV225" s="118">
        <f>AU225</f>
        <v>11855</v>
      </c>
      <c r="AW225" s="118">
        <f t="shared" si="264"/>
        <v>7100</v>
      </c>
      <c r="AX225" s="118">
        <f>AV225-AI225-AP225</f>
        <v>4755</v>
      </c>
      <c r="AY225" s="118">
        <f>AZ225</f>
        <v>3200</v>
      </c>
      <c r="AZ225" s="121">
        <v>3200</v>
      </c>
      <c r="BA225" s="118">
        <f>(H225*90%)-AS225</f>
        <v>3259.5</v>
      </c>
      <c r="BB225" s="118">
        <f t="shared" si="269"/>
        <v>1555</v>
      </c>
      <c r="BC225" s="118"/>
      <c r="BD225" s="117">
        <f t="shared" si="270"/>
        <v>1555</v>
      </c>
      <c r="BE225" s="118">
        <v>2017</v>
      </c>
      <c r="BF225" s="118">
        <f t="shared" si="278"/>
        <v>2017</v>
      </c>
      <c r="BG225" s="117">
        <f t="shared" si="275"/>
        <v>10300</v>
      </c>
      <c r="BH225" s="117">
        <f t="shared" si="276"/>
        <v>10300</v>
      </c>
      <c r="BI225" s="117">
        <f t="shared" si="266"/>
        <v>11855</v>
      </c>
      <c r="BJ225" s="117">
        <f t="shared" si="266"/>
        <v>11855</v>
      </c>
      <c r="BK225" s="117">
        <f t="shared" si="267"/>
        <v>11300</v>
      </c>
      <c r="BL225" s="117">
        <f t="shared" si="272"/>
        <v>10300</v>
      </c>
      <c r="BM225" s="117">
        <f t="shared" si="251"/>
        <v>3200</v>
      </c>
      <c r="BN225" s="117">
        <f t="shared" si="273"/>
        <v>1555</v>
      </c>
      <c r="BO225" s="118">
        <v>-555</v>
      </c>
      <c r="BP225" s="118">
        <f t="shared" si="274"/>
        <v>1000</v>
      </c>
      <c r="BQ225" s="117">
        <v>1000</v>
      </c>
      <c r="BR225" s="117">
        <v>146</v>
      </c>
      <c r="BS225" s="108" t="s">
        <v>149</v>
      </c>
      <c r="BT225" s="161"/>
    </row>
    <row r="226" spans="1:72" s="20" customFormat="1" ht="30" x14ac:dyDescent="0.2">
      <c r="A226" s="17">
        <f t="shared" si="271"/>
        <v>11</v>
      </c>
      <c r="B226" s="182" t="s">
        <v>506</v>
      </c>
      <c r="C226" s="8"/>
      <c r="D226" s="8"/>
      <c r="E226" s="17">
        <v>2015</v>
      </c>
      <c r="F226" s="17" t="s">
        <v>507</v>
      </c>
      <c r="G226" s="117">
        <v>9985</v>
      </c>
      <c r="H226" s="117">
        <v>9100</v>
      </c>
      <c r="I226" s="118"/>
      <c r="J226" s="118"/>
      <c r="K226" s="118"/>
      <c r="L226" s="117"/>
      <c r="M226" s="117">
        <f>L226</f>
        <v>0</v>
      </c>
      <c r="N226" s="117">
        <v>0</v>
      </c>
      <c r="O226" s="117">
        <v>0</v>
      </c>
      <c r="P226" s="118"/>
      <c r="Q226" s="118"/>
      <c r="R226" s="117">
        <v>0</v>
      </c>
      <c r="S226" s="117">
        <v>0</v>
      </c>
      <c r="T226" s="118"/>
      <c r="U226" s="117"/>
      <c r="V226" s="117">
        <f t="shared" si="279"/>
        <v>0</v>
      </c>
      <c r="W226" s="117">
        <f t="shared" si="279"/>
        <v>0</v>
      </c>
      <c r="X226" s="117">
        <v>9985</v>
      </c>
      <c r="Y226" s="117">
        <f>X226</f>
        <v>9985</v>
      </c>
      <c r="Z226" s="118"/>
      <c r="AA226" s="118"/>
      <c r="AB226" s="117">
        <v>1250</v>
      </c>
      <c r="AC226" s="117">
        <f>AB226</f>
        <v>1250</v>
      </c>
      <c r="AD226" s="117"/>
      <c r="AE226" s="118"/>
      <c r="AF226" s="118">
        <f>V226+AC226</f>
        <v>1250</v>
      </c>
      <c r="AG226" s="117">
        <v>800</v>
      </c>
      <c r="AH226" s="117">
        <f>AB226+AG226</f>
        <v>2050</v>
      </c>
      <c r="AI226" s="117">
        <f>AH226</f>
        <v>2050</v>
      </c>
      <c r="AJ226" s="117"/>
      <c r="AK226" s="117"/>
      <c r="AL226" s="117">
        <f>AM226</f>
        <v>1000</v>
      </c>
      <c r="AM226" s="117">
        <v>1000</v>
      </c>
      <c r="AN226" s="117">
        <f>V226+AH226</f>
        <v>2050</v>
      </c>
      <c r="AO226" s="117">
        <f>W226+AI226</f>
        <v>2050</v>
      </c>
      <c r="AP226" s="117">
        <v>3000</v>
      </c>
      <c r="AQ226" s="117">
        <v>1023</v>
      </c>
      <c r="AR226" s="118">
        <f>AQ226</f>
        <v>1023</v>
      </c>
      <c r="AS226" s="117">
        <f t="shared" si="262"/>
        <v>5050</v>
      </c>
      <c r="AT226" s="117">
        <f t="shared" si="263"/>
        <v>5050</v>
      </c>
      <c r="AU226" s="118">
        <v>9100</v>
      </c>
      <c r="AV226" s="118">
        <f>AU226</f>
        <v>9100</v>
      </c>
      <c r="AW226" s="118">
        <f t="shared" si="264"/>
        <v>5050</v>
      </c>
      <c r="AX226" s="118">
        <f>AV226-AI226-AP226</f>
        <v>4050</v>
      </c>
      <c r="AY226" s="118">
        <f>AZ226</f>
        <v>3000</v>
      </c>
      <c r="AZ226" s="121">
        <v>3000</v>
      </c>
      <c r="BA226" s="118">
        <f>(H226*90%)-AS226</f>
        <v>3140</v>
      </c>
      <c r="BB226" s="118">
        <f t="shared" si="269"/>
        <v>1050</v>
      </c>
      <c r="BC226" s="118"/>
      <c r="BD226" s="117">
        <f t="shared" si="270"/>
        <v>1050</v>
      </c>
      <c r="BE226" s="118">
        <v>1600</v>
      </c>
      <c r="BF226" s="118">
        <f t="shared" si="278"/>
        <v>1600</v>
      </c>
      <c r="BG226" s="117">
        <f t="shared" si="275"/>
        <v>8050</v>
      </c>
      <c r="BH226" s="117">
        <f t="shared" si="276"/>
        <v>8050</v>
      </c>
      <c r="BI226" s="117">
        <f t="shared" si="266"/>
        <v>9100</v>
      </c>
      <c r="BJ226" s="117">
        <f t="shared" si="266"/>
        <v>9100</v>
      </c>
      <c r="BK226" s="117">
        <f t="shared" si="267"/>
        <v>9241</v>
      </c>
      <c r="BL226" s="117">
        <f t="shared" si="272"/>
        <v>8050</v>
      </c>
      <c r="BM226" s="117">
        <f t="shared" si="251"/>
        <v>3000</v>
      </c>
      <c r="BN226" s="117">
        <f t="shared" si="273"/>
        <v>1050</v>
      </c>
      <c r="BO226" s="118">
        <v>141</v>
      </c>
      <c r="BP226" s="118">
        <f t="shared" si="274"/>
        <v>1191</v>
      </c>
      <c r="BQ226" s="117">
        <v>1191</v>
      </c>
      <c r="BR226" s="117">
        <v>1191</v>
      </c>
      <c r="BS226" s="108" t="s">
        <v>149</v>
      </c>
      <c r="BT226" s="109"/>
    </row>
    <row r="227" spans="1:72" s="18" customFormat="1" ht="30" x14ac:dyDescent="0.2">
      <c r="A227" s="17">
        <f t="shared" si="271"/>
        <v>12</v>
      </c>
      <c r="B227" s="182" t="s">
        <v>508</v>
      </c>
      <c r="C227" s="14"/>
      <c r="D227" s="14"/>
      <c r="E227" s="17">
        <v>2017</v>
      </c>
      <c r="F227" s="17" t="s">
        <v>509</v>
      </c>
      <c r="G227" s="117">
        <v>6095</v>
      </c>
      <c r="H227" s="117">
        <v>5485</v>
      </c>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118">
        <v>1550</v>
      </c>
      <c r="AQ227" s="118">
        <v>903</v>
      </c>
      <c r="AR227" s="118">
        <v>1550</v>
      </c>
      <c r="AS227" s="117">
        <f t="shared" si="262"/>
        <v>1550</v>
      </c>
      <c r="AT227" s="117">
        <f t="shared" si="263"/>
        <v>1550</v>
      </c>
      <c r="AU227" s="117">
        <f>G227</f>
        <v>6095</v>
      </c>
      <c r="AV227" s="118">
        <f>H227</f>
        <v>5485</v>
      </c>
      <c r="AW227" s="118">
        <f t="shared" si="264"/>
        <v>1550</v>
      </c>
      <c r="AX227" s="118">
        <f>AV227-AI227-AP227-45</f>
        <v>3890</v>
      </c>
      <c r="AY227" s="118">
        <f t="shared" si="277"/>
        <v>2200</v>
      </c>
      <c r="AZ227" s="118">
        <v>2200</v>
      </c>
      <c r="BA227" s="118">
        <f t="shared" si="268"/>
        <v>2289.4999999999995</v>
      </c>
      <c r="BB227" s="118">
        <f t="shared" si="269"/>
        <v>1690</v>
      </c>
      <c r="BC227" s="118"/>
      <c r="BD227" s="117">
        <f t="shared" si="270"/>
        <v>1690</v>
      </c>
      <c r="BE227" s="118">
        <v>2200</v>
      </c>
      <c r="BF227" s="118">
        <f t="shared" si="278"/>
        <v>2200</v>
      </c>
      <c r="BG227" s="117">
        <f t="shared" si="275"/>
        <v>3750</v>
      </c>
      <c r="BH227" s="117">
        <f t="shared" si="276"/>
        <v>3750</v>
      </c>
      <c r="BI227" s="117">
        <f t="shared" si="266"/>
        <v>6095</v>
      </c>
      <c r="BJ227" s="117">
        <f t="shared" si="266"/>
        <v>5485</v>
      </c>
      <c r="BK227" s="117">
        <f t="shared" si="267"/>
        <v>5485</v>
      </c>
      <c r="BL227" s="117">
        <f t="shared" si="272"/>
        <v>3750</v>
      </c>
      <c r="BM227" s="117">
        <f t="shared" si="251"/>
        <v>2200</v>
      </c>
      <c r="BN227" s="117">
        <f t="shared" si="273"/>
        <v>1735</v>
      </c>
      <c r="BO227" s="118"/>
      <c r="BP227" s="118">
        <f t="shared" si="274"/>
        <v>1735</v>
      </c>
      <c r="BQ227" s="117">
        <v>1735</v>
      </c>
      <c r="BR227" s="117">
        <v>1700</v>
      </c>
      <c r="BS227" s="17" t="s">
        <v>149</v>
      </c>
      <c r="BT227" s="163"/>
    </row>
    <row r="228" spans="1:72" s="20" customFormat="1" ht="30" x14ac:dyDescent="0.2">
      <c r="A228" s="17">
        <f t="shared" si="271"/>
        <v>13</v>
      </c>
      <c r="B228" s="182" t="s">
        <v>510</v>
      </c>
      <c r="C228" s="8"/>
      <c r="D228" s="8"/>
      <c r="E228" s="17">
        <v>2017</v>
      </c>
      <c r="F228" s="17" t="s">
        <v>511</v>
      </c>
      <c r="G228" s="117">
        <v>9765</v>
      </c>
      <c r="H228" s="117">
        <v>8747</v>
      </c>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81"/>
      <c r="AP228" s="118">
        <v>1250</v>
      </c>
      <c r="AQ228" s="118">
        <v>1250</v>
      </c>
      <c r="AR228" s="118">
        <f>AQ228</f>
        <v>1250</v>
      </c>
      <c r="AS228" s="117">
        <f t="shared" si="262"/>
        <v>1250</v>
      </c>
      <c r="AT228" s="117">
        <f t="shared" si="263"/>
        <v>1250</v>
      </c>
      <c r="AU228" s="117">
        <f>G228</f>
        <v>9765</v>
      </c>
      <c r="AV228" s="118">
        <f>H228</f>
        <v>8747</v>
      </c>
      <c r="AW228" s="118">
        <f t="shared" si="264"/>
        <v>1250</v>
      </c>
      <c r="AX228" s="118">
        <f>AV228-AI228-AP228</f>
        <v>7497</v>
      </c>
      <c r="AY228" s="118">
        <f t="shared" si="277"/>
        <v>4200</v>
      </c>
      <c r="AZ228" s="118">
        <v>4200</v>
      </c>
      <c r="BA228" s="118">
        <f t="shared" si="268"/>
        <v>4872.8999999999996</v>
      </c>
      <c r="BB228" s="118">
        <f t="shared" si="269"/>
        <v>3297</v>
      </c>
      <c r="BC228" s="118"/>
      <c r="BD228" s="117">
        <f t="shared" si="270"/>
        <v>3297</v>
      </c>
      <c r="BE228" s="118">
        <v>4100</v>
      </c>
      <c r="BF228" s="118">
        <f t="shared" si="278"/>
        <v>4100</v>
      </c>
      <c r="BG228" s="117">
        <f t="shared" si="275"/>
        <v>5450</v>
      </c>
      <c r="BH228" s="117">
        <f t="shared" si="276"/>
        <v>5450</v>
      </c>
      <c r="BI228" s="117">
        <f t="shared" si="266"/>
        <v>9765</v>
      </c>
      <c r="BJ228" s="117">
        <f t="shared" si="266"/>
        <v>8747</v>
      </c>
      <c r="BK228" s="117">
        <f t="shared" si="267"/>
        <v>8747</v>
      </c>
      <c r="BL228" s="117">
        <f t="shared" si="272"/>
        <v>5450</v>
      </c>
      <c r="BM228" s="117">
        <f t="shared" si="251"/>
        <v>4200</v>
      </c>
      <c r="BN228" s="117">
        <f t="shared" si="273"/>
        <v>3297</v>
      </c>
      <c r="BO228" s="118"/>
      <c r="BP228" s="118">
        <f t="shared" si="274"/>
        <v>3297</v>
      </c>
      <c r="BQ228" s="117">
        <v>3297</v>
      </c>
      <c r="BR228" s="117">
        <v>3021</v>
      </c>
      <c r="BS228" s="17" t="s">
        <v>149</v>
      </c>
      <c r="BT228" s="163"/>
    </row>
    <row r="229" spans="1:72" s="18" customFormat="1" ht="30" x14ac:dyDescent="0.2">
      <c r="A229" s="17">
        <f t="shared" si="271"/>
        <v>14</v>
      </c>
      <c r="B229" s="182" t="s">
        <v>512</v>
      </c>
      <c r="C229" s="14"/>
      <c r="D229" s="14"/>
      <c r="E229" s="17">
        <v>2017</v>
      </c>
      <c r="F229" s="222" t="s">
        <v>513</v>
      </c>
      <c r="G229" s="117">
        <v>4462</v>
      </c>
      <c r="H229" s="117">
        <v>4015</v>
      </c>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118"/>
      <c r="AQ229" s="118">
        <v>2500</v>
      </c>
      <c r="AR229" s="118"/>
      <c r="AS229" s="117"/>
      <c r="AT229" s="117"/>
      <c r="AU229" s="117">
        <v>4462</v>
      </c>
      <c r="AV229" s="117">
        <v>4015</v>
      </c>
      <c r="AW229" s="118"/>
      <c r="AX229" s="118">
        <f>AV229</f>
        <v>4015</v>
      </c>
      <c r="AY229" s="118">
        <f t="shared" si="277"/>
        <v>2500</v>
      </c>
      <c r="AZ229" s="118">
        <v>2500</v>
      </c>
      <c r="BA229" s="118">
        <f t="shared" si="268"/>
        <v>2810.5</v>
      </c>
      <c r="BB229" s="118">
        <f t="shared" si="269"/>
        <v>1515</v>
      </c>
      <c r="BC229" s="118"/>
      <c r="BD229" s="117">
        <f t="shared" si="270"/>
        <v>1515</v>
      </c>
      <c r="BE229" s="118">
        <v>2500</v>
      </c>
      <c r="BF229" s="118">
        <f t="shared" si="278"/>
        <v>2500</v>
      </c>
      <c r="BG229" s="117">
        <f t="shared" si="275"/>
        <v>2500</v>
      </c>
      <c r="BH229" s="117">
        <f t="shared" si="276"/>
        <v>2500</v>
      </c>
      <c r="BI229" s="117">
        <f t="shared" si="266"/>
        <v>4462</v>
      </c>
      <c r="BJ229" s="117">
        <f t="shared" si="266"/>
        <v>4015</v>
      </c>
      <c r="BK229" s="117">
        <f t="shared" si="267"/>
        <v>4015</v>
      </c>
      <c r="BL229" s="117">
        <f t="shared" si="272"/>
        <v>2500</v>
      </c>
      <c r="BM229" s="117">
        <f t="shared" si="251"/>
        <v>2500</v>
      </c>
      <c r="BN229" s="117">
        <f t="shared" si="273"/>
        <v>1515</v>
      </c>
      <c r="BO229" s="118"/>
      <c r="BP229" s="118">
        <f t="shared" si="274"/>
        <v>1515</v>
      </c>
      <c r="BQ229" s="117">
        <v>1515</v>
      </c>
      <c r="BR229" s="117">
        <v>1500</v>
      </c>
      <c r="BS229" s="129" t="s">
        <v>149</v>
      </c>
      <c r="BT229" s="163"/>
    </row>
    <row r="230" spans="1:72" s="20" customFormat="1" ht="30" x14ac:dyDescent="0.2">
      <c r="A230" s="17">
        <f t="shared" si="271"/>
        <v>15</v>
      </c>
      <c r="B230" s="194" t="s">
        <v>514</v>
      </c>
      <c r="C230" s="8"/>
      <c r="D230" s="8"/>
      <c r="E230" s="17"/>
      <c r="F230" s="222" t="s">
        <v>515</v>
      </c>
      <c r="G230" s="123">
        <v>21791</v>
      </c>
      <c r="H230" s="124">
        <f>G230</f>
        <v>21791</v>
      </c>
      <c r="I230" s="118"/>
      <c r="J230" s="118"/>
      <c r="K230" s="118"/>
      <c r="L230" s="117"/>
      <c r="M230" s="117"/>
      <c r="N230" s="117"/>
      <c r="O230" s="117"/>
      <c r="P230" s="118"/>
      <c r="Q230" s="118"/>
      <c r="R230" s="117"/>
      <c r="S230" s="117"/>
      <c r="T230" s="118"/>
      <c r="U230" s="117"/>
      <c r="V230" s="117">
        <v>17482</v>
      </c>
      <c r="W230" s="117"/>
      <c r="X230" s="117"/>
      <c r="Y230" s="121"/>
      <c r="Z230" s="118"/>
      <c r="AA230" s="118"/>
      <c r="AB230" s="117"/>
      <c r="AC230" s="117"/>
      <c r="AD230" s="117"/>
      <c r="AE230" s="118"/>
      <c r="AF230" s="118"/>
      <c r="AG230" s="117"/>
      <c r="AH230" s="117"/>
      <c r="AI230" s="117"/>
      <c r="AJ230" s="117"/>
      <c r="AK230" s="117"/>
      <c r="AL230" s="117"/>
      <c r="AM230" s="117"/>
      <c r="AN230" s="117"/>
      <c r="AO230" s="117"/>
      <c r="AP230" s="121"/>
      <c r="AQ230" s="121"/>
      <c r="AR230" s="118"/>
      <c r="AS230" s="117"/>
      <c r="AT230" s="117"/>
      <c r="AU230" s="118">
        <f>G230</f>
        <v>21791</v>
      </c>
      <c r="AV230" s="118">
        <f>AU230</f>
        <v>21791</v>
      </c>
      <c r="AW230" s="118"/>
      <c r="AX230" s="118"/>
      <c r="AY230" s="118"/>
      <c r="AZ230" s="121"/>
      <c r="BA230" s="118"/>
      <c r="BB230" s="118"/>
      <c r="BC230" s="118"/>
      <c r="BD230" s="117"/>
      <c r="BE230" s="118"/>
      <c r="BF230" s="118">
        <f>BE230</f>
        <v>0</v>
      </c>
      <c r="BG230" s="117"/>
      <c r="BH230" s="117"/>
      <c r="BI230" s="117">
        <v>2826</v>
      </c>
      <c r="BJ230" s="117">
        <f>BI230</f>
        <v>2826</v>
      </c>
      <c r="BK230" s="117">
        <f t="shared" si="267"/>
        <v>2660</v>
      </c>
      <c r="BL230" s="117">
        <f>BH230</f>
        <v>0</v>
      </c>
      <c r="BM230" s="117">
        <f t="shared" si="251"/>
        <v>0</v>
      </c>
      <c r="BN230" s="117">
        <f>BJ230-BL230</f>
        <v>2826</v>
      </c>
      <c r="BO230" s="118">
        <v>-166</v>
      </c>
      <c r="BP230" s="118">
        <f>BN230+BO230</f>
        <v>2660</v>
      </c>
      <c r="BQ230" s="117">
        <v>2660</v>
      </c>
      <c r="BR230" s="117">
        <v>2660</v>
      </c>
      <c r="BS230" s="23" t="s">
        <v>149</v>
      </c>
      <c r="BT230" s="109"/>
    </row>
    <row r="231" spans="1:72" s="20" customFormat="1" ht="30" x14ac:dyDescent="0.2">
      <c r="A231" s="17">
        <f t="shared" si="271"/>
        <v>16</v>
      </c>
      <c r="B231" s="182" t="s">
        <v>516</v>
      </c>
      <c r="C231" s="8"/>
      <c r="D231" s="8"/>
      <c r="E231" s="17">
        <v>2016</v>
      </c>
      <c r="F231" s="17" t="s">
        <v>517</v>
      </c>
      <c r="G231" s="117">
        <v>12418</v>
      </c>
      <c r="H231" s="117">
        <v>2018</v>
      </c>
      <c r="I231" s="118"/>
      <c r="J231" s="118"/>
      <c r="K231" s="118"/>
      <c r="L231" s="117"/>
      <c r="M231" s="117"/>
      <c r="N231" s="117"/>
      <c r="O231" s="117"/>
      <c r="P231" s="118"/>
      <c r="Q231" s="118"/>
      <c r="R231" s="117"/>
      <c r="S231" s="117"/>
      <c r="T231" s="118"/>
      <c r="U231" s="117"/>
      <c r="V231" s="117"/>
      <c r="W231" s="117"/>
      <c r="X231" s="117">
        <f>G231</f>
        <v>12418</v>
      </c>
      <c r="Y231" s="121">
        <f>H231</f>
        <v>2018</v>
      </c>
      <c r="Z231" s="118"/>
      <c r="AA231" s="118"/>
      <c r="AB231" s="117">
        <v>700</v>
      </c>
      <c r="AC231" s="117">
        <f>AB231</f>
        <v>700</v>
      </c>
      <c r="AD231" s="117"/>
      <c r="AE231" s="118"/>
      <c r="AF231" s="118">
        <f>V231+AC231</f>
        <v>700</v>
      </c>
      <c r="AG231" s="117"/>
      <c r="AH231" s="117">
        <f>AB231+AG231</f>
        <v>700</v>
      </c>
      <c r="AI231" s="117">
        <f>AH231</f>
        <v>700</v>
      </c>
      <c r="AJ231" s="117"/>
      <c r="AK231" s="117"/>
      <c r="AL231" s="117">
        <f>AM231</f>
        <v>700</v>
      </c>
      <c r="AM231" s="117">
        <v>700</v>
      </c>
      <c r="AN231" s="117">
        <f>V231+AH231</f>
        <v>700</v>
      </c>
      <c r="AO231" s="117">
        <f>W231+AI231</f>
        <v>700</v>
      </c>
      <c r="AP231" s="121">
        <v>2200</v>
      </c>
      <c r="AQ231" s="121">
        <v>2200</v>
      </c>
      <c r="AR231" s="118">
        <f>AQ231</f>
        <v>2200</v>
      </c>
      <c r="AS231" s="117">
        <f t="shared" ref="AS231:AS238" si="280">AN231+AP231</f>
        <v>2900</v>
      </c>
      <c r="AT231" s="117">
        <f t="shared" ref="AT231:AT238" si="281">AO231+AP231</f>
        <v>2900</v>
      </c>
      <c r="AU231" s="118">
        <v>4114</v>
      </c>
      <c r="AV231" s="118">
        <f>AU231</f>
        <v>4114</v>
      </c>
      <c r="AW231" s="118">
        <f t="shared" ref="AW231:AW238" si="282">AI231+AP231</f>
        <v>2900</v>
      </c>
      <c r="AX231" s="118">
        <f>AV231-AI231-AP231</f>
        <v>1214</v>
      </c>
      <c r="AY231" s="118"/>
      <c r="AZ231" s="121">
        <v>500</v>
      </c>
      <c r="BA231" s="118">
        <f>(H231*90%)-AS231</f>
        <v>-1083.8</v>
      </c>
      <c r="BB231" s="118">
        <f>AX231-AY231</f>
        <v>1214</v>
      </c>
      <c r="BC231" s="118"/>
      <c r="BD231" s="117">
        <f>BB231-BC231</f>
        <v>1214</v>
      </c>
      <c r="BE231" s="118"/>
      <c r="BF231" s="118"/>
      <c r="BG231" s="117"/>
      <c r="BH231" s="117">
        <f>BG231</f>
        <v>0</v>
      </c>
      <c r="BI231" s="117">
        <v>2018</v>
      </c>
      <c r="BJ231" s="117">
        <v>2018</v>
      </c>
      <c r="BK231" s="117">
        <f t="shared" si="267"/>
        <v>5300</v>
      </c>
      <c r="BL231" s="117">
        <f>BH231</f>
        <v>0</v>
      </c>
      <c r="BM231" s="117">
        <f t="shared" si="251"/>
        <v>0</v>
      </c>
      <c r="BN231" s="117">
        <f>BJ231-BL231</f>
        <v>2018</v>
      </c>
      <c r="BO231" s="118">
        <v>3282</v>
      </c>
      <c r="BP231" s="118">
        <f>BN231+BO231</f>
        <v>5300</v>
      </c>
      <c r="BQ231" s="117">
        <v>5300</v>
      </c>
      <c r="BR231" s="117">
        <v>5200</v>
      </c>
      <c r="BS231" s="108" t="s">
        <v>164</v>
      </c>
      <c r="BT231" s="109"/>
    </row>
    <row r="232" spans="1:72" s="20" customFormat="1" ht="30" x14ac:dyDescent="0.2">
      <c r="A232" s="17">
        <f t="shared" si="271"/>
        <v>17</v>
      </c>
      <c r="B232" s="182" t="s">
        <v>518</v>
      </c>
      <c r="C232" s="8"/>
      <c r="D232" s="8"/>
      <c r="E232" s="17">
        <v>2016</v>
      </c>
      <c r="F232" s="17" t="s">
        <v>519</v>
      </c>
      <c r="G232" s="117">
        <v>13588</v>
      </c>
      <c r="H232" s="117">
        <v>12000</v>
      </c>
      <c r="I232" s="118"/>
      <c r="J232" s="118"/>
      <c r="K232" s="118"/>
      <c r="L232" s="117"/>
      <c r="M232" s="117"/>
      <c r="N232" s="117"/>
      <c r="O232" s="117"/>
      <c r="P232" s="118"/>
      <c r="Q232" s="118"/>
      <c r="R232" s="117"/>
      <c r="S232" s="117"/>
      <c r="T232" s="118"/>
      <c r="U232" s="117"/>
      <c r="V232" s="117"/>
      <c r="W232" s="117"/>
      <c r="X232" s="117">
        <v>13588</v>
      </c>
      <c r="Y232" s="117">
        <v>8000</v>
      </c>
      <c r="Z232" s="118"/>
      <c r="AA232" s="118"/>
      <c r="AB232" s="117">
        <v>1000</v>
      </c>
      <c r="AC232" s="117">
        <f>AB232</f>
        <v>1000</v>
      </c>
      <c r="AD232" s="117"/>
      <c r="AE232" s="118"/>
      <c r="AF232" s="118">
        <f>V232+AC232</f>
        <v>1000</v>
      </c>
      <c r="AG232" s="117">
        <v>1000</v>
      </c>
      <c r="AH232" s="117">
        <f>AB232+AG232</f>
        <v>2000</v>
      </c>
      <c r="AI232" s="117">
        <f>AH232</f>
        <v>2000</v>
      </c>
      <c r="AJ232" s="117"/>
      <c r="AK232" s="117"/>
      <c r="AL232" s="117">
        <f>AM232</f>
        <v>100</v>
      </c>
      <c r="AM232" s="117">
        <v>100</v>
      </c>
      <c r="AN232" s="117">
        <f>V232+AH232</f>
        <v>2000</v>
      </c>
      <c r="AO232" s="117">
        <f>W232+AI232</f>
        <v>2000</v>
      </c>
      <c r="AP232" s="117">
        <v>3600</v>
      </c>
      <c r="AQ232" s="117">
        <v>3307</v>
      </c>
      <c r="AR232" s="118">
        <f>AQ232</f>
        <v>3307</v>
      </c>
      <c r="AS232" s="117">
        <f t="shared" si="280"/>
        <v>5600</v>
      </c>
      <c r="AT232" s="117">
        <f t="shared" si="281"/>
        <v>5600</v>
      </c>
      <c r="AU232" s="118">
        <v>12000</v>
      </c>
      <c r="AV232" s="118">
        <f>AU232</f>
        <v>12000</v>
      </c>
      <c r="AW232" s="118">
        <f t="shared" si="282"/>
        <v>5600</v>
      </c>
      <c r="AX232" s="118">
        <f>AV232-AI232-AP232</f>
        <v>6400</v>
      </c>
      <c r="AY232" s="118">
        <f>AZ232</f>
        <v>5200</v>
      </c>
      <c r="AZ232" s="121">
        <f>AV232*90%-AW232</f>
        <v>5200</v>
      </c>
      <c r="BA232" s="118">
        <f>(H232*90%)-AS232</f>
        <v>5200</v>
      </c>
      <c r="BB232" s="118">
        <f>AX232-AY232</f>
        <v>1200</v>
      </c>
      <c r="BC232" s="118"/>
      <c r="BD232" s="117">
        <f>BB232-BC232</f>
        <v>1200</v>
      </c>
      <c r="BE232" s="118">
        <v>4564</v>
      </c>
      <c r="BF232" s="118">
        <f>BE232</f>
        <v>4564</v>
      </c>
      <c r="BG232" s="117">
        <f>AW232+AY232</f>
        <v>10800</v>
      </c>
      <c r="BH232" s="117">
        <f>BG232</f>
        <v>10800</v>
      </c>
      <c r="BI232" s="117">
        <f>AU232</f>
        <v>12000</v>
      </c>
      <c r="BJ232" s="117">
        <f>AV232</f>
        <v>12000</v>
      </c>
      <c r="BK232" s="117">
        <f t="shared" si="267"/>
        <v>12000</v>
      </c>
      <c r="BL232" s="117">
        <f>BH232</f>
        <v>10800</v>
      </c>
      <c r="BM232" s="117">
        <f t="shared" si="251"/>
        <v>5200</v>
      </c>
      <c r="BN232" s="117">
        <f>BJ232-BL232</f>
        <v>1200</v>
      </c>
      <c r="BO232" s="118"/>
      <c r="BP232" s="118">
        <f>BN232+BO232</f>
        <v>1200</v>
      </c>
      <c r="BQ232" s="117">
        <v>1200</v>
      </c>
      <c r="BR232" s="117">
        <f>BN232</f>
        <v>1200</v>
      </c>
      <c r="BS232" s="108" t="s">
        <v>175</v>
      </c>
      <c r="BT232" s="109"/>
    </row>
    <row r="233" spans="1:72" s="18" customFormat="1" ht="30" x14ac:dyDescent="0.2">
      <c r="A233" s="17">
        <f t="shared" si="271"/>
        <v>18</v>
      </c>
      <c r="B233" s="182" t="s">
        <v>520</v>
      </c>
      <c r="C233" s="14"/>
      <c r="D233" s="14"/>
      <c r="E233" s="17">
        <v>2017</v>
      </c>
      <c r="F233" s="17" t="s">
        <v>521</v>
      </c>
      <c r="G233" s="117">
        <v>4682</v>
      </c>
      <c r="H233" s="117">
        <v>4215</v>
      </c>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118">
        <v>1250</v>
      </c>
      <c r="AQ233" s="118">
        <v>0</v>
      </c>
      <c r="AR233" s="118">
        <v>990</v>
      </c>
      <c r="AS233" s="117">
        <f t="shared" si="280"/>
        <v>1250</v>
      </c>
      <c r="AT233" s="117">
        <f t="shared" si="281"/>
        <v>1250</v>
      </c>
      <c r="AU233" s="117">
        <f t="shared" ref="AU233:AV238" si="283">G233</f>
        <v>4682</v>
      </c>
      <c r="AV233" s="118">
        <f t="shared" si="283"/>
        <v>4215</v>
      </c>
      <c r="AW233" s="118">
        <f t="shared" si="282"/>
        <v>1250</v>
      </c>
      <c r="AX233" s="118">
        <f>AV233-AI233-AP233-33</f>
        <v>2932</v>
      </c>
      <c r="AY233" s="118">
        <f t="shared" si="277"/>
        <v>1800</v>
      </c>
      <c r="AZ233" s="118">
        <v>1800</v>
      </c>
      <c r="BA233" s="118">
        <f t="shared" si="268"/>
        <v>1700.5</v>
      </c>
      <c r="BB233" s="118">
        <f t="shared" si="269"/>
        <v>1132</v>
      </c>
      <c r="BC233" s="118"/>
      <c r="BD233" s="117">
        <f t="shared" si="270"/>
        <v>1132</v>
      </c>
      <c r="BE233" s="118">
        <v>1487</v>
      </c>
      <c r="BF233" s="118">
        <f t="shared" si="278"/>
        <v>1487</v>
      </c>
      <c r="BG233" s="117">
        <v>3083</v>
      </c>
      <c r="BH233" s="117">
        <f t="shared" si="276"/>
        <v>3083</v>
      </c>
      <c r="BI233" s="117">
        <f t="shared" ref="BI233:BJ248" si="284">AU233</f>
        <v>4682</v>
      </c>
      <c r="BJ233" s="117">
        <f t="shared" si="284"/>
        <v>4215</v>
      </c>
      <c r="BK233" s="117">
        <f t="shared" si="267"/>
        <v>4215</v>
      </c>
      <c r="BL233" s="117">
        <f t="shared" si="272"/>
        <v>3083</v>
      </c>
      <c r="BM233" s="117">
        <f t="shared" si="251"/>
        <v>1800</v>
      </c>
      <c r="BN233" s="117">
        <f t="shared" si="273"/>
        <v>1132</v>
      </c>
      <c r="BO233" s="118"/>
      <c r="BP233" s="118">
        <f t="shared" si="274"/>
        <v>1132</v>
      </c>
      <c r="BQ233" s="117">
        <v>1132</v>
      </c>
      <c r="BR233" s="117">
        <v>1130</v>
      </c>
      <c r="BS233" s="17" t="s">
        <v>175</v>
      </c>
      <c r="BT233" s="163"/>
    </row>
    <row r="234" spans="1:72" s="18" customFormat="1" ht="30" x14ac:dyDescent="0.2">
      <c r="A234" s="17">
        <f t="shared" si="271"/>
        <v>19</v>
      </c>
      <c r="B234" s="182" t="s">
        <v>522</v>
      </c>
      <c r="C234" s="14"/>
      <c r="D234" s="14"/>
      <c r="E234" s="17">
        <v>2017</v>
      </c>
      <c r="F234" s="17" t="s">
        <v>523</v>
      </c>
      <c r="G234" s="117">
        <v>5728</v>
      </c>
      <c r="H234" s="117">
        <v>5155</v>
      </c>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118">
        <v>1900</v>
      </c>
      <c r="AQ234" s="118"/>
      <c r="AR234" s="118">
        <f>AQ234</f>
        <v>0</v>
      </c>
      <c r="AS234" s="117">
        <f t="shared" si="280"/>
        <v>1900</v>
      </c>
      <c r="AT234" s="117">
        <f t="shared" si="281"/>
        <v>1900</v>
      </c>
      <c r="AU234" s="117">
        <f t="shared" si="283"/>
        <v>5728</v>
      </c>
      <c r="AV234" s="118">
        <f t="shared" si="283"/>
        <v>5155</v>
      </c>
      <c r="AW234" s="118">
        <f t="shared" si="282"/>
        <v>1900</v>
      </c>
      <c r="AX234" s="118">
        <f>AV234-AI234-AP234-56</f>
        <v>3199</v>
      </c>
      <c r="AY234" s="118">
        <f t="shared" si="277"/>
        <v>1800</v>
      </c>
      <c r="AZ234" s="118">
        <v>1800</v>
      </c>
      <c r="BA234" s="118">
        <f t="shared" si="268"/>
        <v>1708.4999999999995</v>
      </c>
      <c r="BB234" s="118">
        <f t="shared" si="269"/>
        <v>1399</v>
      </c>
      <c r="BC234" s="118"/>
      <c r="BD234" s="117">
        <f t="shared" si="270"/>
        <v>1399</v>
      </c>
      <c r="BE234" s="118">
        <v>1800</v>
      </c>
      <c r="BF234" s="118">
        <f t="shared" si="278"/>
        <v>1800</v>
      </c>
      <c r="BG234" s="117">
        <v>3756</v>
      </c>
      <c r="BH234" s="117">
        <f t="shared" si="276"/>
        <v>3756</v>
      </c>
      <c r="BI234" s="117">
        <f t="shared" si="284"/>
        <v>5728</v>
      </c>
      <c r="BJ234" s="117">
        <f t="shared" si="284"/>
        <v>5155</v>
      </c>
      <c r="BK234" s="117">
        <f t="shared" si="267"/>
        <v>5155</v>
      </c>
      <c r="BL234" s="117">
        <f t="shared" si="272"/>
        <v>3756</v>
      </c>
      <c r="BM234" s="117">
        <f t="shared" si="251"/>
        <v>1800</v>
      </c>
      <c r="BN234" s="117">
        <f t="shared" si="273"/>
        <v>1399</v>
      </c>
      <c r="BO234" s="118"/>
      <c r="BP234" s="118">
        <f t="shared" si="274"/>
        <v>1399</v>
      </c>
      <c r="BQ234" s="117">
        <v>1399</v>
      </c>
      <c r="BR234" s="117">
        <v>1390</v>
      </c>
      <c r="BS234" s="17" t="s">
        <v>175</v>
      </c>
      <c r="BT234" s="163"/>
    </row>
    <row r="235" spans="1:72" s="18" customFormat="1" ht="30" x14ac:dyDescent="0.2">
      <c r="A235" s="17">
        <f t="shared" si="271"/>
        <v>20</v>
      </c>
      <c r="B235" s="182" t="s">
        <v>524</v>
      </c>
      <c r="C235" s="14"/>
      <c r="D235" s="14"/>
      <c r="E235" s="17">
        <v>2017</v>
      </c>
      <c r="F235" s="17" t="s">
        <v>977</v>
      </c>
      <c r="G235" s="125">
        <v>16290</v>
      </c>
      <c r="H235" s="124">
        <v>15000</v>
      </c>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118">
        <v>4200</v>
      </c>
      <c r="AQ235" s="118">
        <v>3324</v>
      </c>
      <c r="AR235" s="118">
        <v>3027</v>
      </c>
      <c r="AS235" s="117">
        <f t="shared" si="280"/>
        <v>4200</v>
      </c>
      <c r="AT235" s="117">
        <f t="shared" si="281"/>
        <v>4200</v>
      </c>
      <c r="AU235" s="117">
        <f t="shared" si="283"/>
        <v>16290</v>
      </c>
      <c r="AV235" s="118">
        <f t="shared" si="283"/>
        <v>15000</v>
      </c>
      <c r="AW235" s="118">
        <f t="shared" si="282"/>
        <v>4200</v>
      </c>
      <c r="AX235" s="118">
        <f>AV235-AI235-AP235-122</f>
        <v>10678</v>
      </c>
      <c r="AY235" s="118">
        <f t="shared" si="277"/>
        <v>6500</v>
      </c>
      <c r="AZ235" s="118">
        <v>6500</v>
      </c>
      <c r="BA235" s="118">
        <f t="shared" si="268"/>
        <v>6300</v>
      </c>
      <c r="BB235" s="118">
        <f t="shared" si="269"/>
        <v>4178</v>
      </c>
      <c r="BC235" s="118">
        <v>122</v>
      </c>
      <c r="BD235" s="117">
        <f t="shared" si="270"/>
        <v>4056</v>
      </c>
      <c r="BE235" s="118">
        <v>5937</v>
      </c>
      <c r="BF235" s="118">
        <f t="shared" si="278"/>
        <v>5937</v>
      </c>
      <c r="BG235" s="117">
        <v>10822</v>
      </c>
      <c r="BH235" s="117">
        <f t="shared" si="276"/>
        <v>10822</v>
      </c>
      <c r="BI235" s="117">
        <f t="shared" si="284"/>
        <v>16290</v>
      </c>
      <c r="BJ235" s="117">
        <f t="shared" si="284"/>
        <v>15000</v>
      </c>
      <c r="BK235" s="117">
        <f t="shared" si="267"/>
        <v>15000</v>
      </c>
      <c r="BL235" s="117">
        <f t="shared" si="272"/>
        <v>10822</v>
      </c>
      <c r="BM235" s="117">
        <f t="shared" si="251"/>
        <v>6500</v>
      </c>
      <c r="BN235" s="117">
        <f t="shared" si="273"/>
        <v>4178</v>
      </c>
      <c r="BO235" s="118"/>
      <c r="BP235" s="118">
        <f t="shared" si="274"/>
        <v>4178</v>
      </c>
      <c r="BQ235" s="117">
        <v>3678</v>
      </c>
      <c r="BR235" s="117">
        <v>3678</v>
      </c>
      <c r="BS235" s="17" t="s">
        <v>194</v>
      </c>
      <c r="BT235" s="163"/>
    </row>
    <row r="236" spans="1:72" s="20" customFormat="1" ht="30" x14ac:dyDescent="0.2">
      <c r="A236" s="17">
        <f t="shared" si="271"/>
        <v>21</v>
      </c>
      <c r="B236" s="190" t="s">
        <v>525</v>
      </c>
      <c r="C236" s="8"/>
      <c r="D236" s="8"/>
      <c r="E236" s="17">
        <v>2017</v>
      </c>
      <c r="F236" s="17" t="s">
        <v>978</v>
      </c>
      <c r="G236" s="117">
        <v>11837</v>
      </c>
      <c r="H236" s="124">
        <v>10800</v>
      </c>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81"/>
      <c r="AP236" s="118">
        <v>3050</v>
      </c>
      <c r="AQ236" s="118">
        <v>2381</v>
      </c>
      <c r="AR236" s="118">
        <v>3050</v>
      </c>
      <c r="AS236" s="117">
        <f t="shared" si="280"/>
        <v>3050</v>
      </c>
      <c r="AT236" s="117">
        <f t="shared" si="281"/>
        <v>3050</v>
      </c>
      <c r="AU236" s="117">
        <f t="shared" si="283"/>
        <v>11837</v>
      </c>
      <c r="AV236" s="118">
        <f t="shared" si="283"/>
        <v>10800</v>
      </c>
      <c r="AW236" s="118">
        <f t="shared" si="282"/>
        <v>3050</v>
      </c>
      <c r="AX236" s="118">
        <f>AV236-AI236-AP236</f>
        <v>7750</v>
      </c>
      <c r="AY236" s="118">
        <f t="shared" si="277"/>
        <v>4500</v>
      </c>
      <c r="AZ236" s="118">
        <v>4500</v>
      </c>
      <c r="BA236" s="118">
        <f t="shared" si="268"/>
        <v>4509.9999999999991</v>
      </c>
      <c r="BB236" s="118">
        <f t="shared" si="269"/>
        <v>3250</v>
      </c>
      <c r="BC236" s="118"/>
      <c r="BD236" s="117">
        <f t="shared" si="270"/>
        <v>3250</v>
      </c>
      <c r="BE236" s="118">
        <v>4500</v>
      </c>
      <c r="BF236" s="118">
        <f t="shared" si="278"/>
        <v>4500</v>
      </c>
      <c r="BG236" s="117">
        <f t="shared" si="275"/>
        <v>7550</v>
      </c>
      <c r="BH236" s="117">
        <f t="shared" si="276"/>
        <v>7550</v>
      </c>
      <c r="BI236" s="117">
        <f t="shared" si="284"/>
        <v>11837</v>
      </c>
      <c r="BJ236" s="117">
        <f t="shared" si="284"/>
        <v>10800</v>
      </c>
      <c r="BK236" s="117">
        <f t="shared" si="267"/>
        <v>10800</v>
      </c>
      <c r="BL236" s="117">
        <f t="shared" si="272"/>
        <v>7550</v>
      </c>
      <c r="BM236" s="117">
        <f t="shared" si="251"/>
        <v>4500</v>
      </c>
      <c r="BN236" s="117">
        <f t="shared" si="273"/>
        <v>3250</v>
      </c>
      <c r="BO236" s="118"/>
      <c r="BP236" s="118">
        <f t="shared" si="274"/>
        <v>3250</v>
      </c>
      <c r="BQ236" s="117">
        <v>2141</v>
      </c>
      <c r="BR236" s="117">
        <v>2140</v>
      </c>
      <c r="BS236" s="17" t="s">
        <v>194</v>
      </c>
      <c r="BT236" s="163"/>
    </row>
    <row r="237" spans="1:72" s="18" customFormat="1" ht="30" x14ac:dyDescent="0.2">
      <c r="A237" s="17">
        <f t="shared" si="271"/>
        <v>22</v>
      </c>
      <c r="B237" s="182" t="s">
        <v>526</v>
      </c>
      <c r="C237" s="14"/>
      <c r="D237" s="14"/>
      <c r="E237" s="17">
        <v>2017</v>
      </c>
      <c r="F237" s="17" t="s">
        <v>979</v>
      </c>
      <c r="G237" s="117">
        <v>7073</v>
      </c>
      <c r="H237" s="121">
        <v>6370</v>
      </c>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118">
        <v>1850</v>
      </c>
      <c r="AQ237" s="118">
        <v>1500</v>
      </c>
      <c r="AR237" s="118">
        <f>AQ237</f>
        <v>1500</v>
      </c>
      <c r="AS237" s="117">
        <f t="shared" si="280"/>
        <v>1850</v>
      </c>
      <c r="AT237" s="117">
        <f t="shared" si="281"/>
        <v>1850</v>
      </c>
      <c r="AU237" s="117">
        <f t="shared" si="283"/>
        <v>7073</v>
      </c>
      <c r="AV237" s="118">
        <f t="shared" si="283"/>
        <v>6370</v>
      </c>
      <c r="AW237" s="118">
        <f t="shared" si="282"/>
        <v>1850</v>
      </c>
      <c r="AX237" s="118">
        <f>AV237-AI237-AP237-52</f>
        <v>4468</v>
      </c>
      <c r="AY237" s="118">
        <f>AZ237</f>
        <v>3200</v>
      </c>
      <c r="AZ237" s="118">
        <v>3200</v>
      </c>
      <c r="BA237" s="118">
        <f>(H237*70%)-AS237</f>
        <v>2609</v>
      </c>
      <c r="BB237" s="118">
        <f t="shared" si="269"/>
        <v>1268</v>
      </c>
      <c r="BC237" s="118"/>
      <c r="BD237" s="117">
        <f>BB237-BC237</f>
        <v>1268</v>
      </c>
      <c r="BE237" s="118">
        <v>2000</v>
      </c>
      <c r="BF237" s="118">
        <f>BE237</f>
        <v>2000</v>
      </c>
      <c r="BG237" s="117">
        <v>5102</v>
      </c>
      <c r="BH237" s="117">
        <f>BG237</f>
        <v>5102</v>
      </c>
      <c r="BI237" s="117">
        <f t="shared" si="284"/>
        <v>7073</v>
      </c>
      <c r="BJ237" s="117">
        <f>AV237</f>
        <v>6370</v>
      </c>
      <c r="BK237" s="117">
        <f t="shared" si="267"/>
        <v>6687</v>
      </c>
      <c r="BL237" s="117">
        <f>BH237</f>
        <v>5102</v>
      </c>
      <c r="BM237" s="117">
        <f t="shared" si="251"/>
        <v>3200</v>
      </c>
      <c r="BN237" s="117">
        <f>BJ237-BL237</f>
        <v>1268</v>
      </c>
      <c r="BO237" s="118"/>
      <c r="BP237" s="118">
        <v>1585</v>
      </c>
      <c r="BQ237" s="117"/>
      <c r="BR237" s="117">
        <v>1585</v>
      </c>
      <c r="BS237" s="17" t="s">
        <v>347</v>
      </c>
      <c r="BT237" s="163"/>
    </row>
    <row r="238" spans="1:72" s="18" customFormat="1" ht="30" x14ac:dyDescent="0.2">
      <c r="A238" s="17">
        <f t="shared" si="271"/>
        <v>23</v>
      </c>
      <c r="B238" s="182" t="s">
        <v>527</v>
      </c>
      <c r="C238" s="14"/>
      <c r="D238" s="14"/>
      <c r="E238" s="17">
        <v>2017</v>
      </c>
      <c r="F238" s="17" t="s">
        <v>980</v>
      </c>
      <c r="G238" s="117">
        <v>5067</v>
      </c>
      <c r="H238" s="121">
        <v>4840</v>
      </c>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118">
        <v>1400</v>
      </c>
      <c r="AQ238" s="118">
        <v>1000</v>
      </c>
      <c r="AR238" s="118">
        <f>AQ238</f>
        <v>1000</v>
      </c>
      <c r="AS238" s="117">
        <f t="shared" si="280"/>
        <v>1400</v>
      </c>
      <c r="AT238" s="117">
        <f t="shared" si="281"/>
        <v>1400</v>
      </c>
      <c r="AU238" s="117">
        <f t="shared" si="283"/>
        <v>5067</v>
      </c>
      <c r="AV238" s="118">
        <f t="shared" si="283"/>
        <v>4840</v>
      </c>
      <c r="AW238" s="118">
        <f t="shared" si="282"/>
        <v>1400</v>
      </c>
      <c r="AX238" s="118">
        <f>AV238-AI238-AP238-40</f>
        <v>3400</v>
      </c>
      <c r="AY238" s="118">
        <f>AZ238</f>
        <v>2500</v>
      </c>
      <c r="AZ238" s="118">
        <v>2500</v>
      </c>
      <c r="BA238" s="118">
        <f>(H238*70%)-AS238</f>
        <v>1988</v>
      </c>
      <c r="BB238" s="118">
        <f t="shared" si="269"/>
        <v>900</v>
      </c>
      <c r="BC238" s="118"/>
      <c r="BD238" s="117">
        <f>BB238-BC238</f>
        <v>900</v>
      </c>
      <c r="BE238" s="118">
        <v>1500</v>
      </c>
      <c r="BF238" s="118">
        <f>BE238</f>
        <v>1500</v>
      </c>
      <c r="BG238" s="117">
        <v>3940</v>
      </c>
      <c r="BH238" s="117">
        <f>BG238</f>
        <v>3940</v>
      </c>
      <c r="BI238" s="117">
        <f t="shared" si="284"/>
        <v>5067</v>
      </c>
      <c r="BJ238" s="117">
        <f>AV238</f>
        <v>4840</v>
      </c>
      <c r="BK238" s="117">
        <f t="shared" si="267"/>
        <v>4438</v>
      </c>
      <c r="BL238" s="117">
        <f>BH238</f>
        <v>3940</v>
      </c>
      <c r="BM238" s="117">
        <f t="shared" si="251"/>
        <v>2500</v>
      </c>
      <c r="BN238" s="117">
        <f>BJ238-BL238</f>
        <v>900</v>
      </c>
      <c r="BO238" s="118"/>
      <c r="BP238" s="118">
        <v>498</v>
      </c>
      <c r="BQ238" s="117"/>
      <c r="BR238" s="117">
        <v>498</v>
      </c>
      <c r="BS238" s="17" t="s">
        <v>347</v>
      </c>
      <c r="BT238" s="163"/>
    </row>
    <row r="239" spans="1:72" s="18" customFormat="1" ht="30" x14ac:dyDescent="0.2">
      <c r="A239" s="17">
        <f t="shared" si="271"/>
        <v>24</v>
      </c>
      <c r="B239" s="182" t="s">
        <v>528</v>
      </c>
      <c r="C239" s="21"/>
      <c r="D239" s="21"/>
      <c r="E239" s="21">
        <v>2018</v>
      </c>
      <c r="F239" s="132" t="s">
        <v>529</v>
      </c>
      <c r="G239" s="119">
        <v>4803</v>
      </c>
      <c r="H239" s="119">
        <v>5002</v>
      </c>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t="s">
        <v>58</v>
      </c>
      <c r="AS239" s="119"/>
      <c r="AT239" s="119"/>
      <c r="AU239" s="119">
        <v>5002</v>
      </c>
      <c r="AV239" s="119">
        <v>5002</v>
      </c>
      <c r="AW239" s="119"/>
      <c r="AX239" s="118">
        <f>AV239-AI239-AP239</f>
        <v>5002</v>
      </c>
      <c r="AY239" s="118">
        <f>AZ239</f>
        <v>1300</v>
      </c>
      <c r="AZ239" s="118">
        <v>1300</v>
      </c>
      <c r="BA239" s="118">
        <f>AX239*26%</f>
        <v>1300.52</v>
      </c>
      <c r="BB239" s="118">
        <f t="shared" si="269"/>
        <v>3702</v>
      </c>
      <c r="BC239" s="118"/>
      <c r="BD239" s="117">
        <f t="shared" ref="BD239:BD277" si="285">BB239-BC239</f>
        <v>3702</v>
      </c>
      <c r="BE239" s="118">
        <v>853</v>
      </c>
      <c r="BF239" s="118">
        <f t="shared" ref="BF239:BF277" si="286">BE239</f>
        <v>853</v>
      </c>
      <c r="BG239" s="117">
        <f>AW239+AY239</f>
        <v>1300</v>
      </c>
      <c r="BH239" s="117">
        <f t="shared" ref="BH239:BH277" si="287">BG239</f>
        <v>1300</v>
      </c>
      <c r="BI239" s="117">
        <f t="shared" si="284"/>
        <v>5002</v>
      </c>
      <c r="BJ239" s="117">
        <f t="shared" si="284"/>
        <v>5002</v>
      </c>
      <c r="BK239" s="117">
        <f t="shared" si="267"/>
        <v>4780</v>
      </c>
      <c r="BL239" s="117">
        <f t="shared" ref="BL239:BL277" si="288">BH239</f>
        <v>1300</v>
      </c>
      <c r="BM239" s="117">
        <f t="shared" si="251"/>
        <v>1300</v>
      </c>
      <c r="BN239" s="117">
        <f t="shared" ref="BN239:BN277" si="289">BJ239-BL239</f>
        <v>3702</v>
      </c>
      <c r="BO239" s="119">
        <v>-222</v>
      </c>
      <c r="BP239" s="118">
        <f t="shared" si="274"/>
        <v>3480</v>
      </c>
      <c r="BQ239" s="117">
        <v>3100</v>
      </c>
      <c r="BR239" s="117">
        <v>2500</v>
      </c>
      <c r="BS239" s="17" t="s">
        <v>530</v>
      </c>
      <c r="BT239" s="163"/>
    </row>
    <row r="240" spans="1:72" s="18" customFormat="1" ht="30" x14ac:dyDescent="0.2">
      <c r="A240" s="17">
        <f t="shared" si="271"/>
        <v>25</v>
      </c>
      <c r="B240" s="196" t="s">
        <v>531</v>
      </c>
      <c r="C240" s="21"/>
      <c r="D240" s="21"/>
      <c r="E240" s="21">
        <v>2018</v>
      </c>
      <c r="F240" s="132" t="s">
        <v>532</v>
      </c>
      <c r="G240" s="119">
        <v>20858</v>
      </c>
      <c r="H240" s="119">
        <v>14900</v>
      </c>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v>14900</v>
      </c>
      <c r="AV240" s="119">
        <v>14900</v>
      </c>
      <c r="AW240" s="119"/>
      <c r="AX240" s="118">
        <f>AV240-AI240-AP240</f>
        <v>14900</v>
      </c>
      <c r="AY240" s="118">
        <v>3800</v>
      </c>
      <c r="AZ240" s="118">
        <v>4000</v>
      </c>
      <c r="BA240" s="118">
        <f t="shared" ref="BA240:BA277" si="290">AX240*26%</f>
        <v>3874</v>
      </c>
      <c r="BB240" s="118">
        <f t="shared" si="269"/>
        <v>11100</v>
      </c>
      <c r="BC240" s="118"/>
      <c r="BD240" s="117">
        <f t="shared" si="285"/>
        <v>11100</v>
      </c>
      <c r="BE240" s="118">
        <v>3461</v>
      </c>
      <c r="BF240" s="118">
        <f t="shared" si="286"/>
        <v>3461</v>
      </c>
      <c r="BG240" s="117">
        <f>AW240+AY240</f>
        <v>3800</v>
      </c>
      <c r="BH240" s="117">
        <f t="shared" si="287"/>
        <v>3800</v>
      </c>
      <c r="BI240" s="117">
        <f t="shared" si="284"/>
        <v>14900</v>
      </c>
      <c r="BJ240" s="117">
        <f t="shared" si="284"/>
        <v>14900</v>
      </c>
      <c r="BK240" s="117">
        <f t="shared" si="267"/>
        <v>14900</v>
      </c>
      <c r="BL240" s="117">
        <f t="shared" si="288"/>
        <v>3800</v>
      </c>
      <c r="BM240" s="117">
        <f t="shared" si="251"/>
        <v>3800</v>
      </c>
      <c r="BN240" s="117">
        <f t="shared" si="289"/>
        <v>11100</v>
      </c>
      <c r="BO240" s="119"/>
      <c r="BP240" s="118">
        <f t="shared" si="274"/>
        <v>11100</v>
      </c>
      <c r="BQ240" s="117">
        <v>6000</v>
      </c>
      <c r="BR240" s="117">
        <v>6000</v>
      </c>
      <c r="BS240" s="17" t="s">
        <v>530</v>
      </c>
      <c r="BT240" s="163"/>
    </row>
    <row r="241" spans="1:72" s="22" customFormat="1" ht="30" x14ac:dyDescent="0.2">
      <c r="A241" s="17">
        <f t="shared" si="271"/>
        <v>26</v>
      </c>
      <c r="B241" s="182" t="s">
        <v>533</v>
      </c>
      <c r="C241" s="14"/>
      <c r="D241" s="14"/>
      <c r="E241" s="21">
        <v>2018</v>
      </c>
      <c r="F241" s="132" t="s">
        <v>534</v>
      </c>
      <c r="G241" s="119">
        <v>9698</v>
      </c>
      <c r="H241" s="119">
        <v>10000</v>
      </c>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118">
        <v>90</v>
      </c>
      <c r="AQ241" s="118"/>
      <c r="AR241" s="118"/>
      <c r="AS241" s="117"/>
      <c r="AT241" s="117"/>
      <c r="AU241" s="119">
        <f t="shared" ref="AU241:AV278" si="291">G241</f>
        <v>9698</v>
      </c>
      <c r="AV241" s="119">
        <f t="shared" si="291"/>
        <v>10000</v>
      </c>
      <c r="AW241" s="119"/>
      <c r="AX241" s="118">
        <f t="shared" ref="AX241:AX277" si="292">AV241-AI241-AP241</f>
        <v>9910</v>
      </c>
      <c r="AY241" s="118">
        <f>AZ241</f>
        <v>2600</v>
      </c>
      <c r="AZ241" s="118">
        <v>2600</v>
      </c>
      <c r="BA241" s="118">
        <f t="shared" si="290"/>
        <v>2576.6</v>
      </c>
      <c r="BB241" s="118">
        <f t="shared" si="269"/>
        <v>7310</v>
      </c>
      <c r="BC241" s="118"/>
      <c r="BD241" s="117">
        <f t="shared" si="285"/>
        <v>7310</v>
      </c>
      <c r="BE241" s="118">
        <v>2600</v>
      </c>
      <c r="BF241" s="118">
        <f t="shared" si="286"/>
        <v>2600</v>
      </c>
      <c r="BG241" s="117">
        <v>2690</v>
      </c>
      <c r="BH241" s="117">
        <f t="shared" si="287"/>
        <v>2690</v>
      </c>
      <c r="BI241" s="117">
        <f t="shared" si="284"/>
        <v>9698</v>
      </c>
      <c r="BJ241" s="117">
        <f t="shared" si="284"/>
        <v>10000</v>
      </c>
      <c r="BK241" s="117">
        <v>9623</v>
      </c>
      <c r="BL241" s="117">
        <f t="shared" si="288"/>
        <v>2690</v>
      </c>
      <c r="BM241" s="117">
        <f t="shared" si="251"/>
        <v>2600</v>
      </c>
      <c r="BN241" s="117">
        <f t="shared" si="289"/>
        <v>7310</v>
      </c>
      <c r="BO241" s="119">
        <v>-177</v>
      </c>
      <c r="BP241" s="118">
        <f t="shared" si="274"/>
        <v>7133</v>
      </c>
      <c r="BQ241" s="117">
        <v>5000</v>
      </c>
      <c r="BR241" s="117">
        <v>5000</v>
      </c>
      <c r="BS241" s="17" t="s">
        <v>530</v>
      </c>
      <c r="BT241" s="163"/>
    </row>
    <row r="242" spans="1:72" s="18" customFormat="1" ht="30" x14ac:dyDescent="0.2">
      <c r="A242" s="17">
        <f t="shared" si="271"/>
        <v>27</v>
      </c>
      <c r="B242" s="182" t="s">
        <v>535</v>
      </c>
      <c r="C242" s="14"/>
      <c r="D242" s="14"/>
      <c r="E242" s="21">
        <v>2018</v>
      </c>
      <c r="F242" s="132" t="s">
        <v>536</v>
      </c>
      <c r="G242" s="117">
        <v>4118</v>
      </c>
      <c r="H242" s="117">
        <f>G242</f>
        <v>4118</v>
      </c>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118"/>
      <c r="AQ242" s="118"/>
      <c r="AR242" s="118"/>
      <c r="AS242" s="117"/>
      <c r="AT242" s="117"/>
      <c r="AU242" s="119">
        <f>G242</f>
        <v>4118</v>
      </c>
      <c r="AV242" s="119">
        <f>H242</f>
        <v>4118</v>
      </c>
      <c r="AW242" s="119"/>
      <c r="AX242" s="118">
        <f>AV242-AI242-AP242</f>
        <v>4118</v>
      </c>
      <c r="AY242" s="118">
        <v>1100</v>
      </c>
      <c r="AZ242" s="118">
        <f>AX242*25/100</f>
        <v>1029.5</v>
      </c>
      <c r="BA242" s="118">
        <f t="shared" si="290"/>
        <v>1070.68</v>
      </c>
      <c r="BB242" s="118">
        <f t="shared" si="269"/>
        <v>3018</v>
      </c>
      <c r="BC242" s="118"/>
      <c r="BD242" s="117">
        <f t="shared" si="285"/>
        <v>3018</v>
      </c>
      <c r="BE242" s="118">
        <v>592</v>
      </c>
      <c r="BF242" s="118">
        <f t="shared" si="286"/>
        <v>592</v>
      </c>
      <c r="BG242" s="117">
        <v>1140</v>
      </c>
      <c r="BH242" s="117">
        <f t="shared" si="287"/>
        <v>1140</v>
      </c>
      <c r="BI242" s="117">
        <f t="shared" si="284"/>
        <v>4118</v>
      </c>
      <c r="BJ242" s="117">
        <f t="shared" si="284"/>
        <v>4118</v>
      </c>
      <c r="BK242" s="117">
        <f t="shared" si="267"/>
        <v>4088</v>
      </c>
      <c r="BL242" s="117">
        <f t="shared" si="288"/>
        <v>1140</v>
      </c>
      <c r="BM242" s="117">
        <f t="shared" si="251"/>
        <v>1100</v>
      </c>
      <c r="BN242" s="117">
        <f t="shared" si="289"/>
        <v>2978</v>
      </c>
      <c r="BO242" s="119">
        <v>-30</v>
      </c>
      <c r="BP242" s="118">
        <f t="shared" si="274"/>
        <v>2948</v>
      </c>
      <c r="BQ242" s="117">
        <v>2700</v>
      </c>
      <c r="BR242" s="117">
        <v>2700</v>
      </c>
      <c r="BS242" s="17" t="s">
        <v>530</v>
      </c>
      <c r="BT242" s="163"/>
    </row>
    <row r="243" spans="1:72" s="18" customFormat="1" ht="30" x14ac:dyDescent="0.2">
      <c r="A243" s="17">
        <f t="shared" si="271"/>
        <v>28</v>
      </c>
      <c r="B243" s="182" t="s">
        <v>537</v>
      </c>
      <c r="C243" s="14"/>
      <c r="D243" s="14"/>
      <c r="E243" s="21">
        <v>2018</v>
      </c>
      <c r="F243" s="132" t="s">
        <v>538</v>
      </c>
      <c r="G243" s="119">
        <v>2500</v>
      </c>
      <c r="H243" s="117">
        <f>G243</f>
        <v>2500</v>
      </c>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118">
        <v>25</v>
      </c>
      <c r="AQ243" s="118"/>
      <c r="AR243" s="118"/>
      <c r="AS243" s="117"/>
      <c r="AT243" s="117"/>
      <c r="AU243" s="119">
        <f>G243</f>
        <v>2500</v>
      </c>
      <c r="AV243" s="119">
        <f>H243</f>
        <v>2500</v>
      </c>
      <c r="AW243" s="119"/>
      <c r="AX243" s="118">
        <f>AV243-AI243-AP243</f>
        <v>2475</v>
      </c>
      <c r="AY243" s="118">
        <v>1000</v>
      </c>
      <c r="AZ243" s="118"/>
      <c r="BA243" s="118"/>
      <c r="BB243" s="118"/>
      <c r="BC243" s="118"/>
      <c r="BD243" s="117">
        <f t="shared" si="285"/>
        <v>0</v>
      </c>
      <c r="BE243" s="118">
        <v>973</v>
      </c>
      <c r="BF243" s="118">
        <f t="shared" si="286"/>
        <v>973</v>
      </c>
      <c r="BG243" s="117">
        <v>1025</v>
      </c>
      <c r="BH243" s="117">
        <f t="shared" si="287"/>
        <v>1025</v>
      </c>
      <c r="BI243" s="117">
        <f t="shared" si="284"/>
        <v>2500</v>
      </c>
      <c r="BJ243" s="117">
        <f t="shared" si="284"/>
        <v>2500</v>
      </c>
      <c r="BK243" s="117">
        <f t="shared" si="267"/>
        <v>2500</v>
      </c>
      <c r="BL243" s="117">
        <f t="shared" si="288"/>
        <v>1025</v>
      </c>
      <c r="BM243" s="117">
        <f t="shared" si="251"/>
        <v>1000</v>
      </c>
      <c r="BN243" s="117">
        <f t="shared" si="289"/>
        <v>1475</v>
      </c>
      <c r="BO243" s="119"/>
      <c r="BP243" s="118">
        <f t="shared" si="274"/>
        <v>1475</v>
      </c>
      <c r="BQ243" s="117">
        <v>1300</v>
      </c>
      <c r="BR243" s="117">
        <v>1300</v>
      </c>
      <c r="BS243" s="17" t="s">
        <v>530</v>
      </c>
      <c r="BT243" s="163"/>
    </row>
    <row r="244" spans="1:72" s="22" customFormat="1" ht="30" x14ac:dyDescent="0.2">
      <c r="A244" s="17">
        <f t="shared" si="271"/>
        <v>29</v>
      </c>
      <c r="B244" s="182" t="s">
        <v>539</v>
      </c>
      <c r="C244" s="14"/>
      <c r="D244" s="14"/>
      <c r="E244" s="21">
        <v>2018</v>
      </c>
      <c r="F244" s="132" t="s">
        <v>540</v>
      </c>
      <c r="G244" s="117">
        <v>9060</v>
      </c>
      <c r="H244" s="119">
        <v>8878</v>
      </c>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118">
        <v>80</v>
      </c>
      <c r="AQ244" s="118"/>
      <c r="AR244" s="118"/>
      <c r="AS244" s="117"/>
      <c r="AT244" s="117"/>
      <c r="AU244" s="119">
        <f t="shared" si="291"/>
        <v>9060</v>
      </c>
      <c r="AV244" s="119">
        <f t="shared" si="291"/>
        <v>8878</v>
      </c>
      <c r="AW244" s="119"/>
      <c r="AX244" s="118">
        <f t="shared" si="292"/>
        <v>8798</v>
      </c>
      <c r="AY244" s="118">
        <v>2200</v>
      </c>
      <c r="AZ244" s="118">
        <v>2300</v>
      </c>
      <c r="BA244" s="118">
        <f t="shared" si="290"/>
        <v>2287.48</v>
      </c>
      <c r="BB244" s="118">
        <f>AX244-AY244</f>
        <v>6598</v>
      </c>
      <c r="BC244" s="118"/>
      <c r="BD244" s="117">
        <f t="shared" si="285"/>
        <v>6598</v>
      </c>
      <c r="BE244" s="118">
        <v>1366</v>
      </c>
      <c r="BF244" s="118">
        <f t="shared" si="286"/>
        <v>1366</v>
      </c>
      <c r="BG244" s="117">
        <f>AW244+AY244</f>
        <v>2200</v>
      </c>
      <c r="BH244" s="117">
        <f t="shared" si="287"/>
        <v>2200</v>
      </c>
      <c r="BI244" s="117">
        <f t="shared" si="284"/>
        <v>9060</v>
      </c>
      <c r="BJ244" s="117">
        <v>9060</v>
      </c>
      <c r="BK244" s="117">
        <f t="shared" si="267"/>
        <v>8798</v>
      </c>
      <c r="BL244" s="117">
        <f t="shared" si="288"/>
        <v>2200</v>
      </c>
      <c r="BM244" s="117">
        <f t="shared" si="251"/>
        <v>2200</v>
      </c>
      <c r="BN244" s="117">
        <f t="shared" si="289"/>
        <v>6860</v>
      </c>
      <c r="BO244" s="119"/>
      <c r="BP244" s="118">
        <v>6598</v>
      </c>
      <c r="BQ244" s="117">
        <v>6768</v>
      </c>
      <c r="BR244" s="117">
        <v>6500</v>
      </c>
      <c r="BS244" s="17" t="s">
        <v>76</v>
      </c>
      <c r="BT244" s="163"/>
    </row>
    <row r="245" spans="1:72" s="18" customFormat="1" ht="30" x14ac:dyDescent="0.2">
      <c r="A245" s="17">
        <f t="shared" si="271"/>
        <v>30</v>
      </c>
      <c r="B245" s="182" t="s">
        <v>541</v>
      </c>
      <c r="C245" s="14"/>
      <c r="D245" s="14"/>
      <c r="E245" s="21">
        <v>2018</v>
      </c>
      <c r="F245" s="132" t="s">
        <v>542</v>
      </c>
      <c r="G245" s="117">
        <v>4620</v>
      </c>
      <c r="H245" s="119">
        <v>5394</v>
      </c>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118">
        <v>50</v>
      </c>
      <c r="AQ245" s="118"/>
      <c r="AR245" s="118"/>
      <c r="AS245" s="117"/>
      <c r="AT245" s="117"/>
      <c r="AU245" s="119">
        <f t="shared" si="291"/>
        <v>4620</v>
      </c>
      <c r="AV245" s="119">
        <f t="shared" si="291"/>
        <v>5394</v>
      </c>
      <c r="AW245" s="119"/>
      <c r="AX245" s="118">
        <f t="shared" si="292"/>
        <v>5344</v>
      </c>
      <c r="AY245" s="118">
        <v>1300</v>
      </c>
      <c r="AZ245" s="118">
        <v>1400</v>
      </c>
      <c r="BA245" s="118">
        <f t="shared" si="290"/>
        <v>1389.44</v>
      </c>
      <c r="BB245" s="118">
        <f>AX245-AY245</f>
        <v>4044</v>
      </c>
      <c r="BC245" s="118"/>
      <c r="BD245" s="117">
        <f t="shared" si="285"/>
        <v>4044</v>
      </c>
      <c r="BE245" s="118">
        <v>1216</v>
      </c>
      <c r="BF245" s="118">
        <f t="shared" si="286"/>
        <v>1216</v>
      </c>
      <c r="BG245" s="117">
        <v>1350</v>
      </c>
      <c r="BH245" s="117">
        <f t="shared" si="287"/>
        <v>1350</v>
      </c>
      <c r="BI245" s="117">
        <f t="shared" si="284"/>
        <v>4620</v>
      </c>
      <c r="BJ245" s="117">
        <f t="shared" si="284"/>
        <v>5394</v>
      </c>
      <c r="BK245" s="117">
        <f t="shared" si="267"/>
        <v>4620</v>
      </c>
      <c r="BL245" s="117">
        <f t="shared" si="288"/>
        <v>1350</v>
      </c>
      <c r="BM245" s="117">
        <f t="shared" si="251"/>
        <v>1300</v>
      </c>
      <c r="BN245" s="117">
        <f t="shared" si="289"/>
        <v>4044</v>
      </c>
      <c r="BO245" s="119"/>
      <c r="BP245" s="118">
        <v>3270</v>
      </c>
      <c r="BQ245" s="117">
        <v>4044</v>
      </c>
      <c r="BR245" s="117">
        <v>3250</v>
      </c>
      <c r="BS245" s="17" t="s">
        <v>76</v>
      </c>
      <c r="BT245" s="163"/>
    </row>
    <row r="246" spans="1:72" s="18" customFormat="1" ht="30" x14ac:dyDescent="0.2">
      <c r="A246" s="17">
        <f t="shared" si="271"/>
        <v>31</v>
      </c>
      <c r="B246" s="182" t="s">
        <v>543</v>
      </c>
      <c r="C246" s="14"/>
      <c r="D246" s="14"/>
      <c r="E246" s="21">
        <v>2018</v>
      </c>
      <c r="F246" s="132" t="s">
        <v>544</v>
      </c>
      <c r="G246" s="117">
        <v>7456</v>
      </c>
      <c r="H246" s="119">
        <v>4755</v>
      </c>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118"/>
      <c r="AQ246" s="118"/>
      <c r="AR246" s="118"/>
      <c r="AS246" s="117"/>
      <c r="AT246" s="117"/>
      <c r="AU246" s="119">
        <f>G246</f>
        <v>7456</v>
      </c>
      <c r="AV246" s="119">
        <f>H246</f>
        <v>4755</v>
      </c>
      <c r="AW246" s="119"/>
      <c r="AX246" s="118">
        <f t="shared" si="292"/>
        <v>4755</v>
      </c>
      <c r="AY246" s="118">
        <v>1500</v>
      </c>
      <c r="AZ246" s="118"/>
      <c r="BA246" s="118"/>
      <c r="BB246" s="118">
        <f>AX246-AY246</f>
        <v>3255</v>
      </c>
      <c r="BC246" s="118"/>
      <c r="BD246" s="117">
        <f t="shared" si="285"/>
        <v>3255</v>
      </c>
      <c r="BE246" s="118">
        <v>1125</v>
      </c>
      <c r="BF246" s="118">
        <f t="shared" si="286"/>
        <v>1125</v>
      </c>
      <c r="BG246" s="117">
        <f>AW246+AY246</f>
        <v>1500</v>
      </c>
      <c r="BH246" s="117">
        <f t="shared" si="287"/>
        <v>1500</v>
      </c>
      <c r="BI246" s="117">
        <f t="shared" si="284"/>
        <v>7456</v>
      </c>
      <c r="BJ246" s="117">
        <f t="shared" si="284"/>
        <v>4755</v>
      </c>
      <c r="BK246" s="117">
        <f t="shared" si="267"/>
        <v>5755</v>
      </c>
      <c r="BL246" s="117">
        <f t="shared" si="288"/>
        <v>1500</v>
      </c>
      <c r="BM246" s="117">
        <f t="shared" si="251"/>
        <v>1500</v>
      </c>
      <c r="BN246" s="117">
        <f t="shared" si="289"/>
        <v>3255</v>
      </c>
      <c r="BO246" s="119"/>
      <c r="BP246" s="118">
        <v>4255</v>
      </c>
      <c r="BQ246" s="117">
        <v>3255</v>
      </c>
      <c r="BR246" s="117">
        <v>3850</v>
      </c>
      <c r="BS246" s="17" t="s">
        <v>76</v>
      </c>
      <c r="BT246" s="163"/>
    </row>
    <row r="247" spans="1:72" s="18" customFormat="1" ht="30" x14ac:dyDescent="0.2">
      <c r="A247" s="17">
        <f t="shared" si="271"/>
        <v>32</v>
      </c>
      <c r="B247" s="182" t="s">
        <v>545</v>
      </c>
      <c r="C247" s="14"/>
      <c r="D247" s="14"/>
      <c r="E247" s="21">
        <v>2018</v>
      </c>
      <c r="F247" s="132" t="s">
        <v>546</v>
      </c>
      <c r="G247" s="117">
        <v>6557</v>
      </c>
      <c r="H247" s="119">
        <v>5900</v>
      </c>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118"/>
      <c r="AQ247" s="118"/>
      <c r="AR247" s="118"/>
      <c r="AS247" s="117"/>
      <c r="AT247" s="117"/>
      <c r="AU247" s="119">
        <f>G247</f>
        <v>6557</v>
      </c>
      <c r="AV247" s="119">
        <f>H247</f>
        <v>5900</v>
      </c>
      <c r="AW247" s="119"/>
      <c r="AX247" s="118">
        <f t="shared" si="292"/>
        <v>5900</v>
      </c>
      <c r="AY247" s="118">
        <v>1500</v>
      </c>
      <c r="AZ247" s="118"/>
      <c r="BA247" s="118"/>
      <c r="BB247" s="118"/>
      <c r="BC247" s="118"/>
      <c r="BD247" s="117">
        <f t="shared" si="285"/>
        <v>0</v>
      </c>
      <c r="BE247" s="118">
        <v>1100</v>
      </c>
      <c r="BF247" s="118">
        <f t="shared" si="286"/>
        <v>1100</v>
      </c>
      <c r="BG247" s="117">
        <f>AW247+AY247</f>
        <v>1500</v>
      </c>
      <c r="BH247" s="117">
        <f t="shared" si="287"/>
        <v>1500</v>
      </c>
      <c r="BI247" s="117">
        <f t="shared" si="284"/>
        <v>6557</v>
      </c>
      <c r="BJ247" s="117">
        <f t="shared" si="284"/>
        <v>5900</v>
      </c>
      <c r="BK247" s="117">
        <f t="shared" si="267"/>
        <v>5182</v>
      </c>
      <c r="BL247" s="117">
        <f t="shared" si="288"/>
        <v>1500</v>
      </c>
      <c r="BM247" s="117">
        <f t="shared" si="251"/>
        <v>1500</v>
      </c>
      <c r="BN247" s="117">
        <f t="shared" si="289"/>
        <v>4400</v>
      </c>
      <c r="BO247" s="119"/>
      <c r="BP247" s="118">
        <v>3682</v>
      </c>
      <c r="BQ247" s="117">
        <v>4400</v>
      </c>
      <c r="BR247" s="117">
        <v>3600</v>
      </c>
      <c r="BS247" s="17" t="s">
        <v>76</v>
      </c>
      <c r="BT247" s="163"/>
    </row>
    <row r="248" spans="1:72" s="18" customFormat="1" ht="30" x14ac:dyDescent="0.2">
      <c r="A248" s="17">
        <f t="shared" si="271"/>
        <v>33</v>
      </c>
      <c r="B248" s="182" t="s">
        <v>547</v>
      </c>
      <c r="C248" s="14"/>
      <c r="D248" s="14"/>
      <c r="E248" s="21">
        <v>2018</v>
      </c>
      <c r="F248" s="132" t="s">
        <v>548</v>
      </c>
      <c r="G248" s="117">
        <v>5044</v>
      </c>
      <c r="H248" s="117">
        <v>5935</v>
      </c>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118"/>
      <c r="AQ248" s="118"/>
      <c r="AR248" s="118"/>
      <c r="AS248" s="117"/>
      <c r="AT248" s="117"/>
      <c r="AU248" s="119">
        <f t="shared" si="291"/>
        <v>5044</v>
      </c>
      <c r="AV248" s="119">
        <f t="shared" si="291"/>
        <v>5935</v>
      </c>
      <c r="AW248" s="119"/>
      <c r="AX248" s="118">
        <f t="shared" si="292"/>
        <v>5935</v>
      </c>
      <c r="AY248" s="118">
        <v>1500</v>
      </c>
      <c r="AZ248" s="118">
        <v>1600</v>
      </c>
      <c r="BA248" s="118">
        <f t="shared" si="290"/>
        <v>1543.1000000000001</v>
      </c>
      <c r="BB248" s="118">
        <f t="shared" ref="BB248:BB257" si="293">AX248-AY248</f>
        <v>4435</v>
      </c>
      <c r="BC248" s="118"/>
      <c r="BD248" s="117">
        <f t="shared" si="285"/>
        <v>4435</v>
      </c>
      <c r="BE248" s="118">
        <v>1500</v>
      </c>
      <c r="BF248" s="118">
        <f t="shared" si="286"/>
        <v>1500</v>
      </c>
      <c r="BG248" s="117">
        <v>1530</v>
      </c>
      <c r="BH248" s="117">
        <f t="shared" si="287"/>
        <v>1530</v>
      </c>
      <c r="BI248" s="117">
        <f t="shared" si="284"/>
        <v>5044</v>
      </c>
      <c r="BJ248" s="117">
        <f t="shared" si="284"/>
        <v>5935</v>
      </c>
      <c r="BK248" s="117">
        <f>BL248+BP248-900</f>
        <v>5035</v>
      </c>
      <c r="BL248" s="117">
        <f t="shared" si="288"/>
        <v>1530</v>
      </c>
      <c r="BM248" s="117">
        <f t="shared" si="251"/>
        <v>1500</v>
      </c>
      <c r="BN248" s="117">
        <f t="shared" si="289"/>
        <v>4405</v>
      </c>
      <c r="BO248" s="119"/>
      <c r="BP248" s="118">
        <f t="shared" si="274"/>
        <v>4405</v>
      </c>
      <c r="BQ248" s="117">
        <v>1500</v>
      </c>
      <c r="BR248" s="117">
        <v>3800</v>
      </c>
      <c r="BS248" s="17" t="s">
        <v>112</v>
      </c>
      <c r="BT248" s="163"/>
    </row>
    <row r="249" spans="1:72" s="18" customFormat="1" ht="30" x14ac:dyDescent="0.2">
      <c r="A249" s="17">
        <f t="shared" si="271"/>
        <v>34</v>
      </c>
      <c r="B249" s="197" t="s">
        <v>549</v>
      </c>
      <c r="C249" s="14"/>
      <c r="D249" s="14"/>
      <c r="E249" s="21">
        <v>2018</v>
      </c>
      <c r="F249" s="132" t="s">
        <v>550</v>
      </c>
      <c r="G249" s="224">
        <v>3360</v>
      </c>
      <c r="H249" s="121">
        <v>3040</v>
      </c>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118">
        <v>30</v>
      </c>
      <c r="AQ249" s="118"/>
      <c r="AR249" s="118"/>
      <c r="AS249" s="117"/>
      <c r="AT249" s="117"/>
      <c r="AU249" s="119">
        <f t="shared" si="291"/>
        <v>3360</v>
      </c>
      <c r="AV249" s="119">
        <f t="shared" si="291"/>
        <v>3040</v>
      </c>
      <c r="AW249" s="119"/>
      <c r="AX249" s="118">
        <f t="shared" si="292"/>
        <v>3010</v>
      </c>
      <c r="AY249" s="118">
        <f>AZ249</f>
        <v>800</v>
      </c>
      <c r="AZ249" s="118">
        <v>800</v>
      </c>
      <c r="BA249" s="118">
        <f t="shared" si="290"/>
        <v>782.6</v>
      </c>
      <c r="BB249" s="118">
        <f t="shared" si="293"/>
        <v>2210</v>
      </c>
      <c r="BC249" s="118"/>
      <c r="BD249" s="117">
        <f t="shared" si="285"/>
        <v>2210</v>
      </c>
      <c r="BE249" s="118">
        <v>800</v>
      </c>
      <c r="BF249" s="118">
        <f t="shared" si="286"/>
        <v>800</v>
      </c>
      <c r="BG249" s="117">
        <f>AW249+AY249</f>
        <v>800</v>
      </c>
      <c r="BH249" s="117">
        <f t="shared" si="287"/>
        <v>800</v>
      </c>
      <c r="BI249" s="117">
        <f t="shared" ref="BI249:BJ278" si="294">AU249</f>
        <v>3360</v>
      </c>
      <c r="BJ249" s="117">
        <f t="shared" si="294"/>
        <v>3040</v>
      </c>
      <c r="BK249" s="117">
        <f t="shared" si="267"/>
        <v>3040</v>
      </c>
      <c r="BL249" s="117">
        <f t="shared" si="288"/>
        <v>800</v>
      </c>
      <c r="BM249" s="117">
        <f t="shared" si="251"/>
        <v>800</v>
      </c>
      <c r="BN249" s="117">
        <f t="shared" si="289"/>
        <v>2240</v>
      </c>
      <c r="BO249" s="119"/>
      <c r="BP249" s="118">
        <f t="shared" si="274"/>
        <v>2240</v>
      </c>
      <c r="BQ249" s="117">
        <v>2210</v>
      </c>
      <c r="BR249" s="117">
        <v>2200</v>
      </c>
      <c r="BS249" s="17" t="s">
        <v>112</v>
      </c>
      <c r="BT249" s="163"/>
    </row>
    <row r="250" spans="1:72" s="18" customFormat="1" ht="30" x14ac:dyDescent="0.2">
      <c r="A250" s="17">
        <f t="shared" si="271"/>
        <v>35</v>
      </c>
      <c r="B250" s="182" t="s">
        <v>551</v>
      </c>
      <c r="C250" s="14"/>
      <c r="D250" s="14"/>
      <c r="E250" s="21">
        <v>2018</v>
      </c>
      <c r="F250" s="132" t="s">
        <v>552</v>
      </c>
      <c r="G250" s="119">
        <v>5997</v>
      </c>
      <c r="H250" s="119">
        <v>5000</v>
      </c>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118">
        <v>45</v>
      </c>
      <c r="AQ250" s="118"/>
      <c r="AR250" s="118"/>
      <c r="AS250" s="117"/>
      <c r="AT250" s="117"/>
      <c r="AU250" s="119">
        <f t="shared" si="291"/>
        <v>5997</v>
      </c>
      <c r="AV250" s="119">
        <f t="shared" si="291"/>
        <v>5000</v>
      </c>
      <c r="AW250" s="119"/>
      <c r="AX250" s="118">
        <f t="shared" si="292"/>
        <v>4955</v>
      </c>
      <c r="AY250" s="118">
        <v>1300</v>
      </c>
      <c r="AZ250" s="118">
        <f>BA250</f>
        <v>1288.3</v>
      </c>
      <c r="BA250" s="118">
        <f t="shared" si="290"/>
        <v>1288.3</v>
      </c>
      <c r="BB250" s="118">
        <f t="shared" si="293"/>
        <v>3655</v>
      </c>
      <c r="BC250" s="118"/>
      <c r="BD250" s="117">
        <f t="shared" si="285"/>
        <v>3655</v>
      </c>
      <c r="BE250" s="118">
        <v>1300</v>
      </c>
      <c r="BF250" s="118">
        <f t="shared" si="286"/>
        <v>1300</v>
      </c>
      <c r="BG250" s="117">
        <v>1345</v>
      </c>
      <c r="BH250" s="117">
        <f t="shared" si="287"/>
        <v>1345</v>
      </c>
      <c r="BI250" s="117">
        <f t="shared" si="294"/>
        <v>5997</v>
      </c>
      <c r="BJ250" s="117">
        <f t="shared" si="294"/>
        <v>5000</v>
      </c>
      <c r="BK250" s="117">
        <f t="shared" si="267"/>
        <v>5000</v>
      </c>
      <c r="BL250" s="117">
        <f t="shared" si="288"/>
        <v>1345</v>
      </c>
      <c r="BM250" s="117">
        <f t="shared" si="251"/>
        <v>1300</v>
      </c>
      <c r="BN250" s="117">
        <f t="shared" si="289"/>
        <v>3655</v>
      </c>
      <c r="BO250" s="119"/>
      <c r="BP250" s="118">
        <f t="shared" si="274"/>
        <v>3655</v>
      </c>
      <c r="BQ250" s="117">
        <v>2000</v>
      </c>
      <c r="BR250" s="117">
        <v>3500</v>
      </c>
      <c r="BS250" s="17" t="s">
        <v>112</v>
      </c>
      <c r="BT250" s="163"/>
    </row>
    <row r="251" spans="1:72" s="18" customFormat="1" ht="30" x14ac:dyDescent="0.2">
      <c r="A251" s="17">
        <f t="shared" si="271"/>
        <v>36</v>
      </c>
      <c r="B251" s="188" t="s">
        <v>553</v>
      </c>
      <c r="C251" s="14"/>
      <c r="D251" s="14"/>
      <c r="E251" s="21">
        <v>2018</v>
      </c>
      <c r="F251" s="132" t="s">
        <v>554</v>
      </c>
      <c r="G251" s="119">
        <v>4967</v>
      </c>
      <c r="H251" s="119">
        <v>3500</v>
      </c>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118">
        <v>30</v>
      </c>
      <c r="AQ251" s="118"/>
      <c r="AR251" s="118"/>
      <c r="AS251" s="117"/>
      <c r="AT251" s="117"/>
      <c r="AU251" s="119">
        <f t="shared" si="291"/>
        <v>4967</v>
      </c>
      <c r="AV251" s="119">
        <f t="shared" si="291"/>
        <v>3500</v>
      </c>
      <c r="AW251" s="119"/>
      <c r="AX251" s="118">
        <f t="shared" si="292"/>
        <v>3470</v>
      </c>
      <c r="AY251" s="118">
        <f>AZ251</f>
        <v>900</v>
      </c>
      <c r="AZ251" s="118">
        <v>900</v>
      </c>
      <c r="BA251" s="118">
        <f t="shared" si="290"/>
        <v>902.2</v>
      </c>
      <c r="BB251" s="118">
        <f t="shared" si="293"/>
        <v>2570</v>
      </c>
      <c r="BC251" s="118"/>
      <c r="BD251" s="117">
        <f t="shared" si="285"/>
        <v>2570</v>
      </c>
      <c r="BE251" s="118">
        <v>900</v>
      </c>
      <c r="BF251" s="118">
        <f t="shared" si="286"/>
        <v>900</v>
      </c>
      <c r="BG251" s="117">
        <v>930</v>
      </c>
      <c r="BH251" s="117">
        <f t="shared" si="287"/>
        <v>930</v>
      </c>
      <c r="BI251" s="117">
        <f t="shared" si="294"/>
        <v>4967</v>
      </c>
      <c r="BJ251" s="117">
        <f t="shared" si="294"/>
        <v>3500</v>
      </c>
      <c r="BK251" s="117">
        <f t="shared" si="267"/>
        <v>3500</v>
      </c>
      <c r="BL251" s="117">
        <f t="shared" si="288"/>
        <v>930</v>
      </c>
      <c r="BM251" s="117">
        <f t="shared" si="251"/>
        <v>900</v>
      </c>
      <c r="BN251" s="117">
        <f t="shared" si="289"/>
        <v>2570</v>
      </c>
      <c r="BO251" s="119"/>
      <c r="BP251" s="118">
        <f t="shared" si="274"/>
        <v>2570</v>
      </c>
      <c r="BQ251" s="117">
        <v>2570</v>
      </c>
      <c r="BR251" s="117">
        <v>2500</v>
      </c>
      <c r="BS251" s="17" t="s">
        <v>112</v>
      </c>
      <c r="BT251" s="163"/>
    </row>
    <row r="252" spans="1:72" s="18" customFormat="1" ht="30" x14ac:dyDescent="0.2">
      <c r="A252" s="17">
        <f t="shared" si="271"/>
        <v>37</v>
      </c>
      <c r="B252" s="188" t="s">
        <v>555</v>
      </c>
      <c r="C252" s="14"/>
      <c r="D252" s="14"/>
      <c r="E252" s="21">
        <v>2018</v>
      </c>
      <c r="F252" s="132" t="s">
        <v>556</v>
      </c>
      <c r="G252" s="119">
        <v>2500</v>
      </c>
      <c r="H252" s="119">
        <v>1500</v>
      </c>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118">
        <v>15</v>
      </c>
      <c r="AQ252" s="118"/>
      <c r="AR252" s="118"/>
      <c r="AS252" s="117"/>
      <c r="AT252" s="117"/>
      <c r="AU252" s="119">
        <f t="shared" si="291"/>
        <v>2500</v>
      </c>
      <c r="AV252" s="119">
        <f t="shared" si="291"/>
        <v>1500</v>
      </c>
      <c r="AW252" s="119"/>
      <c r="AX252" s="118">
        <f t="shared" si="292"/>
        <v>1485</v>
      </c>
      <c r="AY252" s="118">
        <f>AZ252</f>
        <v>400</v>
      </c>
      <c r="AZ252" s="118">
        <v>400</v>
      </c>
      <c r="BA252" s="118">
        <f t="shared" si="290"/>
        <v>386.1</v>
      </c>
      <c r="BB252" s="118">
        <f t="shared" si="293"/>
        <v>1085</v>
      </c>
      <c r="BC252" s="118"/>
      <c r="BD252" s="117">
        <f t="shared" si="285"/>
        <v>1085</v>
      </c>
      <c r="BE252" s="118">
        <v>400</v>
      </c>
      <c r="BF252" s="118">
        <f t="shared" si="286"/>
        <v>400</v>
      </c>
      <c r="BG252" s="117">
        <v>415</v>
      </c>
      <c r="BH252" s="117">
        <f t="shared" si="287"/>
        <v>415</v>
      </c>
      <c r="BI252" s="117">
        <f t="shared" si="294"/>
        <v>2500</v>
      </c>
      <c r="BJ252" s="117">
        <f t="shared" si="294"/>
        <v>1500</v>
      </c>
      <c r="BK252" s="117">
        <f t="shared" si="267"/>
        <v>1500</v>
      </c>
      <c r="BL252" s="117">
        <f t="shared" si="288"/>
        <v>415</v>
      </c>
      <c r="BM252" s="117">
        <f t="shared" si="251"/>
        <v>400</v>
      </c>
      <c r="BN252" s="117">
        <f t="shared" si="289"/>
        <v>1085</v>
      </c>
      <c r="BO252" s="119"/>
      <c r="BP252" s="118">
        <f t="shared" si="274"/>
        <v>1085</v>
      </c>
      <c r="BQ252" s="117">
        <v>1085</v>
      </c>
      <c r="BR252" s="117">
        <f>BN252</f>
        <v>1085</v>
      </c>
      <c r="BS252" s="17" t="s">
        <v>112</v>
      </c>
      <c r="BT252" s="163"/>
    </row>
    <row r="253" spans="1:72" s="18" customFormat="1" ht="30" x14ac:dyDescent="0.2">
      <c r="A253" s="17">
        <f t="shared" si="271"/>
        <v>38</v>
      </c>
      <c r="B253" s="188" t="s">
        <v>557</v>
      </c>
      <c r="C253" s="14"/>
      <c r="D253" s="14"/>
      <c r="E253" s="21">
        <v>2018</v>
      </c>
      <c r="F253" s="132" t="s">
        <v>558</v>
      </c>
      <c r="G253" s="119">
        <v>4730</v>
      </c>
      <c r="H253" s="119">
        <v>3424</v>
      </c>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118">
        <v>30</v>
      </c>
      <c r="AQ253" s="118"/>
      <c r="AR253" s="118"/>
      <c r="AS253" s="117"/>
      <c r="AT253" s="117"/>
      <c r="AU253" s="119">
        <f t="shared" si="291"/>
        <v>4730</v>
      </c>
      <c r="AV253" s="119">
        <f t="shared" si="291"/>
        <v>3424</v>
      </c>
      <c r="AW253" s="119"/>
      <c r="AX253" s="118">
        <f t="shared" si="292"/>
        <v>3394</v>
      </c>
      <c r="AY253" s="118">
        <f>AZ253</f>
        <v>900</v>
      </c>
      <c r="AZ253" s="118">
        <v>900</v>
      </c>
      <c r="BA253" s="118">
        <f t="shared" si="290"/>
        <v>882.44</v>
      </c>
      <c r="BB253" s="118">
        <f t="shared" si="293"/>
        <v>2494</v>
      </c>
      <c r="BC253" s="118"/>
      <c r="BD253" s="117">
        <f t="shared" si="285"/>
        <v>2494</v>
      </c>
      <c r="BE253" s="118">
        <v>900</v>
      </c>
      <c r="BF253" s="118">
        <f t="shared" si="286"/>
        <v>900</v>
      </c>
      <c r="BG253" s="117">
        <v>930</v>
      </c>
      <c r="BH253" s="117">
        <f t="shared" si="287"/>
        <v>930</v>
      </c>
      <c r="BI253" s="117">
        <f t="shared" si="294"/>
        <v>4730</v>
      </c>
      <c r="BJ253" s="117">
        <f t="shared" si="294"/>
        <v>3424</v>
      </c>
      <c r="BK253" s="117">
        <f t="shared" si="267"/>
        <v>3424</v>
      </c>
      <c r="BL253" s="117">
        <f t="shared" si="288"/>
        <v>930</v>
      </c>
      <c r="BM253" s="117">
        <f t="shared" si="251"/>
        <v>900</v>
      </c>
      <c r="BN253" s="117">
        <f t="shared" si="289"/>
        <v>2494</v>
      </c>
      <c r="BO253" s="119"/>
      <c r="BP253" s="118">
        <f t="shared" si="274"/>
        <v>2494</v>
      </c>
      <c r="BQ253" s="117">
        <v>2494</v>
      </c>
      <c r="BR253" s="117">
        <v>2450</v>
      </c>
      <c r="BS253" s="17" t="s">
        <v>112</v>
      </c>
      <c r="BT253" s="163"/>
    </row>
    <row r="254" spans="1:72" s="18" customFormat="1" ht="30" x14ac:dyDescent="0.2">
      <c r="A254" s="17">
        <f t="shared" si="271"/>
        <v>39</v>
      </c>
      <c r="B254" s="188" t="s">
        <v>559</v>
      </c>
      <c r="C254" s="14"/>
      <c r="D254" s="14"/>
      <c r="E254" s="21">
        <v>2018</v>
      </c>
      <c r="F254" s="132" t="s">
        <v>560</v>
      </c>
      <c r="G254" s="119">
        <v>3759</v>
      </c>
      <c r="H254" s="119">
        <v>2500</v>
      </c>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118"/>
      <c r="AQ254" s="118"/>
      <c r="AR254" s="118"/>
      <c r="AS254" s="117"/>
      <c r="AT254" s="117"/>
      <c r="AU254" s="119">
        <f t="shared" si="291"/>
        <v>3759</v>
      </c>
      <c r="AV254" s="119">
        <f t="shared" si="291"/>
        <v>2500</v>
      </c>
      <c r="AW254" s="119"/>
      <c r="AX254" s="118">
        <f t="shared" si="292"/>
        <v>2500</v>
      </c>
      <c r="AY254" s="118">
        <v>700</v>
      </c>
      <c r="AZ254" s="118">
        <v>700</v>
      </c>
      <c r="BA254" s="118">
        <f t="shared" si="290"/>
        <v>650</v>
      </c>
      <c r="BB254" s="118">
        <f t="shared" si="293"/>
        <v>1800</v>
      </c>
      <c r="BC254" s="118"/>
      <c r="BD254" s="117">
        <f t="shared" si="285"/>
        <v>1800</v>
      </c>
      <c r="BE254" s="118">
        <v>700</v>
      </c>
      <c r="BF254" s="118">
        <f t="shared" si="286"/>
        <v>700</v>
      </c>
      <c r="BG254" s="117">
        <f>AW254+AY254</f>
        <v>700</v>
      </c>
      <c r="BH254" s="117">
        <f t="shared" si="287"/>
        <v>700</v>
      </c>
      <c r="BI254" s="117">
        <f t="shared" si="294"/>
        <v>3759</v>
      </c>
      <c r="BJ254" s="117">
        <f t="shared" si="294"/>
        <v>2500</v>
      </c>
      <c r="BK254" s="117">
        <f t="shared" si="267"/>
        <v>2500</v>
      </c>
      <c r="BL254" s="117">
        <f t="shared" si="288"/>
        <v>700</v>
      </c>
      <c r="BM254" s="117">
        <f t="shared" si="251"/>
        <v>700</v>
      </c>
      <c r="BN254" s="117">
        <f t="shared" si="289"/>
        <v>1800</v>
      </c>
      <c r="BO254" s="119"/>
      <c r="BP254" s="118">
        <f t="shared" si="274"/>
        <v>1800</v>
      </c>
      <c r="BQ254" s="117">
        <v>1800</v>
      </c>
      <c r="BR254" s="117">
        <v>1800</v>
      </c>
      <c r="BS254" s="17" t="s">
        <v>112</v>
      </c>
      <c r="BT254" s="163"/>
    </row>
    <row r="255" spans="1:72" s="18" customFormat="1" ht="30" x14ac:dyDescent="0.2">
      <c r="A255" s="17">
        <f t="shared" si="271"/>
        <v>40</v>
      </c>
      <c r="B255" s="188" t="s">
        <v>561</v>
      </c>
      <c r="C255" s="14"/>
      <c r="D255" s="14"/>
      <c r="E255" s="21">
        <v>2018</v>
      </c>
      <c r="F255" s="132" t="s">
        <v>562</v>
      </c>
      <c r="G255" s="119">
        <v>10947</v>
      </c>
      <c r="H255" s="119">
        <v>8570</v>
      </c>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118"/>
      <c r="AQ255" s="118"/>
      <c r="AR255" s="118"/>
      <c r="AS255" s="117"/>
      <c r="AT255" s="117"/>
      <c r="AU255" s="119">
        <f>G255</f>
        <v>10947</v>
      </c>
      <c r="AV255" s="119">
        <f>H255</f>
        <v>8570</v>
      </c>
      <c r="AW255" s="119"/>
      <c r="AX255" s="118">
        <f t="shared" si="292"/>
        <v>8570</v>
      </c>
      <c r="AY255" s="118">
        <v>2150</v>
      </c>
      <c r="AZ255" s="118">
        <v>2200</v>
      </c>
      <c r="BA255" s="118">
        <f>AX255*26%</f>
        <v>2228.2000000000003</v>
      </c>
      <c r="BB255" s="118">
        <f t="shared" si="293"/>
        <v>6420</v>
      </c>
      <c r="BC255" s="118"/>
      <c r="BD255" s="117">
        <f t="shared" si="285"/>
        <v>6420</v>
      </c>
      <c r="BE255" s="118">
        <v>1200</v>
      </c>
      <c r="BF255" s="118">
        <f t="shared" si="286"/>
        <v>1200</v>
      </c>
      <c r="BG255" s="117">
        <f>AW255+AY255</f>
        <v>2150</v>
      </c>
      <c r="BH255" s="117">
        <f t="shared" si="287"/>
        <v>2150</v>
      </c>
      <c r="BI255" s="117">
        <f t="shared" si="294"/>
        <v>10947</v>
      </c>
      <c r="BJ255" s="117">
        <f t="shared" si="294"/>
        <v>8570</v>
      </c>
      <c r="BK255" s="117">
        <f t="shared" si="267"/>
        <v>8570</v>
      </c>
      <c r="BL255" s="117">
        <f t="shared" si="288"/>
        <v>2150</v>
      </c>
      <c r="BM255" s="117">
        <f t="shared" si="251"/>
        <v>2150</v>
      </c>
      <c r="BN255" s="117">
        <f t="shared" si="289"/>
        <v>6420</v>
      </c>
      <c r="BO255" s="119"/>
      <c r="BP255" s="118">
        <f t="shared" si="274"/>
        <v>6420</v>
      </c>
      <c r="BQ255" s="117">
        <v>3500</v>
      </c>
      <c r="BR255" s="117">
        <v>6000</v>
      </c>
      <c r="BS255" s="17" t="s">
        <v>112</v>
      </c>
      <c r="BT255" s="163"/>
    </row>
    <row r="256" spans="1:72" s="18" customFormat="1" ht="30" x14ac:dyDescent="0.2">
      <c r="A256" s="17">
        <f>A255+1</f>
        <v>41</v>
      </c>
      <c r="B256" s="188" t="s">
        <v>563</v>
      </c>
      <c r="C256" s="14"/>
      <c r="D256" s="14"/>
      <c r="E256" s="21">
        <v>2018</v>
      </c>
      <c r="F256" s="132" t="s">
        <v>564</v>
      </c>
      <c r="G256" s="119">
        <v>25949</v>
      </c>
      <c r="H256" s="119">
        <v>23350</v>
      </c>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118">
        <v>200</v>
      </c>
      <c r="AQ256" s="118"/>
      <c r="AR256" s="118"/>
      <c r="AS256" s="117"/>
      <c r="AT256" s="117"/>
      <c r="AU256" s="119">
        <f t="shared" si="291"/>
        <v>25949</v>
      </c>
      <c r="AV256" s="119">
        <f t="shared" si="291"/>
        <v>23350</v>
      </c>
      <c r="AW256" s="119"/>
      <c r="AX256" s="118">
        <f t="shared" si="292"/>
        <v>23150</v>
      </c>
      <c r="AY256" s="118">
        <v>5800</v>
      </c>
      <c r="AZ256" s="118">
        <v>6000</v>
      </c>
      <c r="BA256" s="118">
        <f t="shared" si="290"/>
        <v>6019</v>
      </c>
      <c r="BB256" s="118">
        <f t="shared" si="293"/>
        <v>17350</v>
      </c>
      <c r="BC256" s="118"/>
      <c r="BD256" s="117">
        <f t="shared" si="285"/>
        <v>17350</v>
      </c>
      <c r="BE256" s="118">
        <f>AU256-BI256</f>
        <v>0</v>
      </c>
      <c r="BF256" s="118">
        <f t="shared" si="286"/>
        <v>0</v>
      </c>
      <c r="BG256" s="117">
        <f>AW256+AY256+250</f>
        <v>6050</v>
      </c>
      <c r="BH256" s="117">
        <f t="shared" si="287"/>
        <v>6050</v>
      </c>
      <c r="BI256" s="117">
        <f t="shared" si="294"/>
        <v>25949</v>
      </c>
      <c r="BJ256" s="117">
        <f t="shared" si="294"/>
        <v>23350</v>
      </c>
      <c r="BK256" s="117">
        <f t="shared" si="267"/>
        <v>23350</v>
      </c>
      <c r="BL256" s="117">
        <f t="shared" si="288"/>
        <v>6050</v>
      </c>
      <c r="BM256" s="117">
        <f t="shared" si="251"/>
        <v>5800</v>
      </c>
      <c r="BN256" s="117">
        <f t="shared" si="289"/>
        <v>17300</v>
      </c>
      <c r="BO256" s="119"/>
      <c r="BP256" s="118">
        <f t="shared" si="274"/>
        <v>17300</v>
      </c>
      <c r="BQ256" s="117">
        <v>10000</v>
      </c>
      <c r="BR256" s="117">
        <v>10000</v>
      </c>
      <c r="BS256" s="17" t="s">
        <v>565</v>
      </c>
      <c r="BT256" s="163"/>
    </row>
    <row r="257" spans="1:72" s="18" customFormat="1" ht="30" x14ac:dyDescent="0.2">
      <c r="A257" s="17">
        <f t="shared" si="271"/>
        <v>42</v>
      </c>
      <c r="B257" s="182" t="s">
        <v>566</v>
      </c>
      <c r="C257" s="14"/>
      <c r="D257" s="14"/>
      <c r="E257" s="21">
        <v>2018</v>
      </c>
      <c r="F257" s="132" t="s">
        <v>567</v>
      </c>
      <c r="G257" s="119">
        <v>16977</v>
      </c>
      <c r="H257" s="119">
        <v>15933</v>
      </c>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118">
        <v>150</v>
      </c>
      <c r="AQ257" s="118"/>
      <c r="AR257" s="118"/>
      <c r="AS257" s="117"/>
      <c r="AT257" s="117"/>
      <c r="AU257" s="119">
        <f t="shared" si="291"/>
        <v>16977</v>
      </c>
      <c r="AV257" s="119">
        <f t="shared" si="291"/>
        <v>15933</v>
      </c>
      <c r="AW257" s="119"/>
      <c r="AX257" s="118">
        <f t="shared" si="292"/>
        <v>15783</v>
      </c>
      <c r="AY257" s="118">
        <v>4000</v>
      </c>
      <c r="AZ257" s="118">
        <v>4100</v>
      </c>
      <c r="BA257" s="118">
        <f t="shared" si="290"/>
        <v>4103.58</v>
      </c>
      <c r="BB257" s="118">
        <f t="shared" si="293"/>
        <v>11783</v>
      </c>
      <c r="BC257" s="118"/>
      <c r="BD257" s="117">
        <f t="shared" si="285"/>
        <v>11783</v>
      </c>
      <c r="BE257" s="118">
        <v>51</v>
      </c>
      <c r="BF257" s="118">
        <f t="shared" si="286"/>
        <v>51</v>
      </c>
      <c r="BG257" s="117">
        <f>AW257+AY257+250</f>
        <v>4250</v>
      </c>
      <c r="BH257" s="117">
        <f t="shared" si="287"/>
        <v>4250</v>
      </c>
      <c r="BI257" s="117">
        <f t="shared" si="294"/>
        <v>16977</v>
      </c>
      <c r="BJ257" s="117">
        <f t="shared" si="294"/>
        <v>15933</v>
      </c>
      <c r="BK257" s="117">
        <f t="shared" si="267"/>
        <v>15933</v>
      </c>
      <c r="BL257" s="117">
        <f t="shared" si="288"/>
        <v>4250</v>
      </c>
      <c r="BM257" s="117">
        <f t="shared" si="251"/>
        <v>4000</v>
      </c>
      <c r="BN257" s="117">
        <f t="shared" si="289"/>
        <v>11683</v>
      </c>
      <c r="BO257" s="119"/>
      <c r="BP257" s="118">
        <f t="shared" si="274"/>
        <v>11683</v>
      </c>
      <c r="BQ257" s="117">
        <v>7000</v>
      </c>
      <c r="BR257" s="117">
        <v>7000</v>
      </c>
      <c r="BS257" s="17" t="s">
        <v>565</v>
      </c>
      <c r="BT257" s="163"/>
    </row>
    <row r="258" spans="1:72" s="18" customFormat="1" ht="30" x14ac:dyDescent="0.2">
      <c r="A258" s="17">
        <v>43</v>
      </c>
      <c r="B258" s="186" t="s">
        <v>568</v>
      </c>
      <c r="C258" s="14"/>
      <c r="D258" s="14"/>
      <c r="E258" s="21">
        <v>2018</v>
      </c>
      <c r="F258" s="132" t="s">
        <v>569</v>
      </c>
      <c r="G258" s="121">
        <v>4356</v>
      </c>
      <c r="H258" s="121">
        <v>4620</v>
      </c>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118">
        <v>40</v>
      </c>
      <c r="AQ258" s="118"/>
      <c r="AR258" s="118"/>
      <c r="AS258" s="117"/>
      <c r="AT258" s="117"/>
      <c r="AU258" s="119">
        <f t="shared" si="291"/>
        <v>4356</v>
      </c>
      <c r="AV258" s="119">
        <f t="shared" si="291"/>
        <v>4620</v>
      </c>
      <c r="AW258" s="119"/>
      <c r="AX258" s="118">
        <f t="shared" si="292"/>
        <v>4580</v>
      </c>
      <c r="AY258" s="118">
        <v>1200</v>
      </c>
      <c r="AZ258" s="118">
        <v>1200</v>
      </c>
      <c r="BA258" s="118">
        <f t="shared" si="290"/>
        <v>1190.8</v>
      </c>
      <c r="BB258" s="118">
        <f t="shared" ref="BB258:BB277" si="295">AX258-AY258</f>
        <v>3380</v>
      </c>
      <c r="BC258" s="118"/>
      <c r="BD258" s="117">
        <f t="shared" si="285"/>
        <v>3380</v>
      </c>
      <c r="BE258" s="118">
        <v>895</v>
      </c>
      <c r="BF258" s="118">
        <f t="shared" si="286"/>
        <v>895</v>
      </c>
      <c r="BG258" s="117">
        <f>AW258+AY258+40</f>
        <v>1240</v>
      </c>
      <c r="BH258" s="117">
        <f t="shared" si="287"/>
        <v>1240</v>
      </c>
      <c r="BI258" s="117">
        <f t="shared" si="294"/>
        <v>4356</v>
      </c>
      <c r="BJ258" s="117">
        <f t="shared" si="294"/>
        <v>4620</v>
      </c>
      <c r="BK258" s="117">
        <f>BL258+BP258-300</f>
        <v>4320</v>
      </c>
      <c r="BL258" s="117">
        <f t="shared" si="288"/>
        <v>1240</v>
      </c>
      <c r="BM258" s="117">
        <f t="shared" si="251"/>
        <v>1200</v>
      </c>
      <c r="BN258" s="117">
        <f t="shared" si="289"/>
        <v>3380</v>
      </c>
      <c r="BO258" s="119"/>
      <c r="BP258" s="118">
        <f t="shared" si="274"/>
        <v>3380</v>
      </c>
      <c r="BQ258" s="117">
        <v>1700</v>
      </c>
      <c r="BR258" s="117">
        <v>3000</v>
      </c>
      <c r="BS258" s="17" t="s">
        <v>255</v>
      </c>
      <c r="BT258" s="163"/>
    </row>
    <row r="259" spans="1:72" s="18" customFormat="1" ht="30" x14ac:dyDescent="0.2">
      <c r="A259" s="17">
        <f t="shared" si="271"/>
        <v>44</v>
      </c>
      <c r="B259" s="186" t="s">
        <v>570</v>
      </c>
      <c r="C259" s="14"/>
      <c r="D259" s="14"/>
      <c r="E259" s="21">
        <v>2018</v>
      </c>
      <c r="F259" s="132" t="s">
        <v>571</v>
      </c>
      <c r="G259" s="121">
        <v>6129</v>
      </c>
      <c r="H259" s="121">
        <v>5825</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118">
        <v>55</v>
      </c>
      <c r="AQ259" s="118"/>
      <c r="AR259" s="118"/>
      <c r="AS259" s="117"/>
      <c r="AT259" s="117"/>
      <c r="AU259" s="119">
        <f t="shared" si="291"/>
        <v>6129</v>
      </c>
      <c r="AV259" s="119">
        <f t="shared" si="291"/>
        <v>5825</v>
      </c>
      <c r="AW259" s="119"/>
      <c r="AX259" s="118">
        <f t="shared" si="292"/>
        <v>5770</v>
      </c>
      <c r="AY259" s="118">
        <v>1500</v>
      </c>
      <c r="AZ259" s="118">
        <v>1500</v>
      </c>
      <c r="BA259" s="118">
        <f t="shared" si="290"/>
        <v>1500.2</v>
      </c>
      <c r="BB259" s="118">
        <f t="shared" si="295"/>
        <v>4270</v>
      </c>
      <c r="BC259" s="118"/>
      <c r="BD259" s="117">
        <f t="shared" si="285"/>
        <v>4270</v>
      </c>
      <c r="BE259" s="118">
        <v>1318</v>
      </c>
      <c r="BF259" s="118">
        <f t="shared" si="286"/>
        <v>1318</v>
      </c>
      <c r="BG259" s="117">
        <f>AW259+AY259+55</f>
        <v>1555</v>
      </c>
      <c r="BH259" s="117">
        <f t="shared" si="287"/>
        <v>1555</v>
      </c>
      <c r="BI259" s="117">
        <f t="shared" si="294"/>
        <v>6129</v>
      </c>
      <c r="BJ259" s="117">
        <f t="shared" si="294"/>
        <v>5825</v>
      </c>
      <c r="BK259" s="117">
        <f t="shared" si="267"/>
        <v>5825</v>
      </c>
      <c r="BL259" s="117">
        <f t="shared" si="288"/>
        <v>1555</v>
      </c>
      <c r="BM259" s="117">
        <f t="shared" si="251"/>
        <v>1500</v>
      </c>
      <c r="BN259" s="117">
        <f t="shared" si="289"/>
        <v>4270</v>
      </c>
      <c r="BO259" s="119"/>
      <c r="BP259" s="118">
        <f t="shared" si="274"/>
        <v>4270</v>
      </c>
      <c r="BQ259" s="117">
        <v>2500</v>
      </c>
      <c r="BR259" s="117">
        <v>4000</v>
      </c>
      <c r="BS259" s="17" t="s">
        <v>255</v>
      </c>
      <c r="BT259" s="163"/>
    </row>
    <row r="260" spans="1:72" s="18" customFormat="1" ht="30" x14ac:dyDescent="0.2">
      <c r="A260" s="17">
        <f t="shared" si="271"/>
        <v>45</v>
      </c>
      <c r="B260" s="186" t="s">
        <v>572</v>
      </c>
      <c r="C260" s="14"/>
      <c r="D260" s="14"/>
      <c r="E260" s="21">
        <v>2018</v>
      </c>
      <c r="F260" s="132" t="s">
        <v>573</v>
      </c>
      <c r="G260" s="121">
        <v>7002</v>
      </c>
      <c r="H260" s="121">
        <v>6300</v>
      </c>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118">
        <v>60</v>
      </c>
      <c r="AQ260" s="118"/>
      <c r="AR260" s="118"/>
      <c r="AS260" s="117"/>
      <c r="AT260" s="117"/>
      <c r="AU260" s="119">
        <f t="shared" si="291"/>
        <v>7002</v>
      </c>
      <c r="AV260" s="119">
        <f t="shared" si="291"/>
        <v>6300</v>
      </c>
      <c r="AW260" s="119"/>
      <c r="AX260" s="118">
        <f t="shared" si="292"/>
        <v>6240</v>
      </c>
      <c r="AY260" s="118">
        <v>1600</v>
      </c>
      <c r="AZ260" s="118">
        <v>1650</v>
      </c>
      <c r="BA260" s="118">
        <f t="shared" si="290"/>
        <v>1622.4</v>
      </c>
      <c r="BB260" s="118">
        <f t="shared" si="295"/>
        <v>4640</v>
      </c>
      <c r="BC260" s="118"/>
      <c r="BD260" s="117">
        <f t="shared" si="285"/>
        <v>4640</v>
      </c>
      <c r="BE260" s="118">
        <v>1326</v>
      </c>
      <c r="BF260" s="118">
        <f t="shared" si="286"/>
        <v>1326</v>
      </c>
      <c r="BG260" s="117">
        <f>AW260+AY260+60</f>
        <v>1660</v>
      </c>
      <c r="BH260" s="117">
        <f t="shared" si="287"/>
        <v>1660</v>
      </c>
      <c r="BI260" s="117">
        <f t="shared" si="294"/>
        <v>7002</v>
      </c>
      <c r="BJ260" s="117">
        <f t="shared" si="294"/>
        <v>6300</v>
      </c>
      <c r="BK260" s="117">
        <f t="shared" si="267"/>
        <v>6300</v>
      </c>
      <c r="BL260" s="117">
        <f t="shared" si="288"/>
        <v>1660</v>
      </c>
      <c r="BM260" s="117">
        <f t="shared" si="251"/>
        <v>1600</v>
      </c>
      <c r="BN260" s="117">
        <f t="shared" si="289"/>
        <v>4640</v>
      </c>
      <c r="BO260" s="119"/>
      <c r="BP260" s="118">
        <f t="shared" si="274"/>
        <v>4640</v>
      </c>
      <c r="BQ260" s="117">
        <v>2300</v>
      </c>
      <c r="BR260" s="117">
        <v>4200</v>
      </c>
      <c r="BS260" s="17" t="s">
        <v>255</v>
      </c>
      <c r="BT260" s="163"/>
    </row>
    <row r="261" spans="1:72" s="18" customFormat="1" ht="30" x14ac:dyDescent="0.2">
      <c r="A261" s="17">
        <f t="shared" si="271"/>
        <v>46</v>
      </c>
      <c r="B261" s="182" t="s">
        <v>574</v>
      </c>
      <c r="C261" s="14"/>
      <c r="D261" s="14"/>
      <c r="E261" s="21">
        <v>2018</v>
      </c>
      <c r="F261" s="132" t="s">
        <v>575</v>
      </c>
      <c r="G261" s="117">
        <v>4991</v>
      </c>
      <c r="H261" s="117">
        <v>4000</v>
      </c>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118"/>
      <c r="AQ261" s="118"/>
      <c r="AR261" s="118"/>
      <c r="AS261" s="117"/>
      <c r="AT261" s="117"/>
      <c r="AU261" s="119">
        <f t="shared" si="291"/>
        <v>4991</v>
      </c>
      <c r="AV261" s="119">
        <f t="shared" si="291"/>
        <v>4000</v>
      </c>
      <c r="AW261" s="119"/>
      <c r="AX261" s="118">
        <f t="shared" si="292"/>
        <v>4000</v>
      </c>
      <c r="AY261" s="118">
        <v>1000</v>
      </c>
      <c r="AZ261" s="118">
        <v>1050</v>
      </c>
      <c r="BA261" s="118">
        <f t="shared" si="290"/>
        <v>1040</v>
      </c>
      <c r="BB261" s="118">
        <f t="shared" si="295"/>
        <v>3000</v>
      </c>
      <c r="BC261" s="118"/>
      <c r="BD261" s="117">
        <f t="shared" si="285"/>
        <v>3000</v>
      </c>
      <c r="BE261" s="118">
        <v>1000</v>
      </c>
      <c r="BF261" s="118">
        <f t="shared" si="286"/>
        <v>1000</v>
      </c>
      <c r="BG261" s="117">
        <f t="shared" ref="BG261:BG266" si="296">AW261+AY261</f>
        <v>1000</v>
      </c>
      <c r="BH261" s="117">
        <f t="shared" si="287"/>
        <v>1000</v>
      </c>
      <c r="BI261" s="117">
        <f t="shared" si="294"/>
        <v>4991</v>
      </c>
      <c r="BJ261" s="117">
        <f t="shared" si="294"/>
        <v>4000</v>
      </c>
      <c r="BK261" s="117">
        <f t="shared" si="267"/>
        <v>4000</v>
      </c>
      <c r="BL261" s="117">
        <f t="shared" si="288"/>
        <v>1000</v>
      </c>
      <c r="BM261" s="117">
        <f t="shared" si="251"/>
        <v>1000</v>
      </c>
      <c r="BN261" s="117">
        <f t="shared" si="289"/>
        <v>3000</v>
      </c>
      <c r="BO261" s="119"/>
      <c r="BP261" s="118">
        <f t="shared" si="274"/>
        <v>3000</v>
      </c>
      <c r="BQ261" s="117">
        <v>3000</v>
      </c>
      <c r="BR261" s="117">
        <v>3000</v>
      </c>
      <c r="BS261" s="17" t="s">
        <v>255</v>
      </c>
      <c r="BT261" s="163"/>
    </row>
    <row r="262" spans="1:72" s="18" customFormat="1" ht="30" x14ac:dyDescent="0.2">
      <c r="A262" s="17">
        <f t="shared" si="271"/>
        <v>47</v>
      </c>
      <c r="B262" s="182" t="s">
        <v>576</v>
      </c>
      <c r="C262" s="14"/>
      <c r="D262" s="14"/>
      <c r="E262" s="21">
        <v>2018</v>
      </c>
      <c r="F262" s="132" t="s">
        <v>577</v>
      </c>
      <c r="G262" s="117">
        <v>2380</v>
      </c>
      <c r="H262" s="117">
        <v>2000</v>
      </c>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118"/>
      <c r="AQ262" s="118"/>
      <c r="AR262" s="118"/>
      <c r="AS262" s="117"/>
      <c r="AT262" s="117"/>
      <c r="AU262" s="119">
        <f t="shared" si="291"/>
        <v>2380</v>
      </c>
      <c r="AV262" s="119">
        <f t="shared" si="291"/>
        <v>2000</v>
      </c>
      <c r="AW262" s="119"/>
      <c r="AX262" s="118">
        <f t="shared" si="292"/>
        <v>2000</v>
      </c>
      <c r="AY262" s="118">
        <f>AZ262</f>
        <v>600</v>
      </c>
      <c r="AZ262" s="118">
        <v>600</v>
      </c>
      <c r="BA262" s="118">
        <f t="shared" si="290"/>
        <v>520</v>
      </c>
      <c r="BB262" s="118">
        <f t="shared" si="295"/>
        <v>1400</v>
      </c>
      <c r="BC262" s="118"/>
      <c r="BD262" s="117">
        <f t="shared" si="285"/>
        <v>1400</v>
      </c>
      <c r="BE262" s="118">
        <v>600</v>
      </c>
      <c r="BF262" s="118">
        <f t="shared" si="286"/>
        <v>600</v>
      </c>
      <c r="BG262" s="117">
        <f t="shared" si="296"/>
        <v>600</v>
      </c>
      <c r="BH262" s="117">
        <f t="shared" si="287"/>
        <v>600</v>
      </c>
      <c r="BI262" s="117">
        <f t="shared" si="294"/>
        <v>2380</v>
      </c>
      <c r="BJ262" s="117">
        <f t="shared" si="294"/>
        <v>2000</v>
      </c>
      <c r="BK262" s="117">
        <f t="shared" si="267"/>
        <v>2000</v>
      </c>
      <c r="BL262" s="117">
        <f t="shared" si="288"/>
        <v>600</v>
      </c>
      <c r="BM262" s="117">
        <f t="shared" si="251"/>
        <v>600</v>
      </c>
      <c r="BN262" s="117">
        <f t="shared" si="289"/>
        <v>1400</v>
      </c>
      <c r="BO262" s="119"/>
      <c r="BP262" s="118">
        <f t="shared" si="274"/>
        <v>1400</v>
      </c>
      <c r="BQ262" s="117">
        <v>1400</v>
      </c>
      <c r="BR262" s="117">
        <v>1400</v>
      </c>
      <c r="BS262" s="17" t="s">
        <v>255</v>
      </c>
      <c r="BT262" s="163"/>
    </row>
    <row r="263" spans="1:72" s="18" customFormat="1" ht="30" x14ac:dyDescent="0.2">
      <c r="A263" s="17">
        <f t="shared" si="271"/>
        <v>48</v>
      </c>
      <c r="B263" s="182" t="s">
        <v>578</v>
      </c>
      <c r="C263" s="14"/>
      <c r="D263" s="14"/>
      <c r="E263" s="21">
        <v>2018</v>
      </c>
      <c r="F263" s="132" t="s">
        <v>579</v>
      </c>
      <c r="G263" s="117">
        <v>4968</v>
      </c>
      <c r="H263" s="117">
        <v>2000</v>
      </c>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118"/>
      <c r="AQ263" s="118"/>
      <c r="AR263" s="118"/>
      <c r="AS263" s="117"/>
      <c r="AT263" s="117"/>
      <c r="AU263" s="119">
        <f t="shared" si="291"/>
        <v>4968</v>
      </c>
      <c r="AV263" s="119">
        <f t="shared" si="291"/>
        <v>2000</v>
      </c>
      <c r="AW263" s="119"/>
      <c r="AX263" s="118">
        <f t="shared" si="292"/>
        <v>2000</v>
      </c>
      <c r="AY263" s="118">
        <f>AZ263</f>
        <v>600</v>
      </c>
      <c r="AZ263" s="118">
        <v>600</v>
      </c>
      <c r="BA263" s="118">
        <f t="shared" si="290"/>
        <v>520</v>
      </c>
      <c r="BB263" s="118">
        <f t="shared" si="295"/>
        <v>1400</v>
      </c>
      <c r="BC263" s="118"/>
      <c r="BD263" s="117">
        <f t="shared" si="285"/>
        <v>1400</v>
      </c>
      <c r="BE263" s="118">
        <v>600</v>
      </c>
      <c r="BF263" s="118">
        <f t="shared" si="286"/>
        <v>600</v>
      </c>
      <c r="BG263" s="117">
        <f t="shared" si="296"/>
        <v>600</v>
      </c>
      <c r="BH263" s="117">
        <f t="shared" si="287"/>
        <v>600</v>
      </c>
      <c r="BI263" s="117">
        <f t="shared" si="294"/>
        <v>4968</v>
      </c>
      <c r="BJ263" s="117">
        <f t="shared" si="294"/>
        <v>2000</v>
      </c>
      <c r="BK263" s="117">
        <f t="shared" si="267"/>
        <v>2628</v>
      </c>
      <c r="BL263" s="117">
        <f t="shared" si="288"/>
        <v>600</v>
      </c>
      <c r="BM263" s="117">
        <f t="shared" si="251"/>
        <v>600</v>
      </c>
      <c r="BN263" s="117">
        <f t="shared" si="289"/>
        <v>1400</v>
      </c>
      <c r="BO263" s="119">
        <v>628</v>
      </c>
      <c r="BP263" s="118">
        <f t="shared" si="274"/>
        <v>2028</v>
      </c>
      <c r="BQ263" s="117">
        <v>1400</v>
      </c>
      <c r="BR263" s="117">
        <v>1800</v>
      </c>
      <c r="BS263" s="17" t="s">
        <v>255</v>
      </c>
      <c r="BT263" s="163"/>
    </row>
    <row r="264" spans="1:72" s="18" customFormat="1" ht="30" x14ac:dyDescent="0.2">
      <c r="A264" s="17">
        <f t="shared" si="271"/>
        <v>49</v>
      </c>
      <c r="B264" s="182" t="s">
        <v>580</v>
      </c>
      <c r="C264" s="14"/>
      <c r="D264" s="14"/>
      <c r="E264" s="21">
        <v>2018</v>
      </c>
      <c r="F264" s="132" t="s">
        <v>581</v>
      </c>
      <c r="G264" s="117">
        <v>8048</v>
      </c>
      <c r="H264" s="117">
        <v>6000</v>
      </c>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118">
        <v>55</v>
      </c>
      <c r="AQ264" s="118"/>
      <c r="AR264" s="118"/>
      <c r="AS264" s="117"/>
      <c r="AT264" s="117"/>
      <c r="AU264" s="119">
        <f t="shared" si="291"/>
        <v>8048</v>
      </c>
      <c r="AV264" s="119">
        <f t="shared" si="291"/>
        <v>6000</v>
      </c>
      <c r="AW264" s="119"/>
      <c r="AX264" s="118">
        <f t="shared" si="292"/>
        <v>5945</v>
      </c>
      <c r="AY264" s="118">
        <v>1500</v>
      </c>
      <c r="AZ264" s="118">
        <v>1600</v>
      </c>
      <c r="BA264" s="118">
        <f t="shared" si="290"/>
        <v>1545.7</v>
      </c>
      <c r="BB264" s="118">
        <f t="shared" si="295"/>
        <v>4445</v>
      </c>
      <c r="BC264" s="118"/>
      <c r="BD264" s="117">
        <f t="shared" si="285"/>
        <v>4445</v>
      </c>
      <c r="BE264" s="118">
        <v>1500</v>
      </c>
      <c r="BF264" s="118">
        <f t="shared" si="286"/>
        <v>1500</v>
      </c>
      <c r="BG264" s="117">
        <f t="shared" si="296"/>
        <v>1500</v>
      </c>
      <c r="BH264" s="117">
        <f t="shared" si="287"/>
        <v>1500</v>
      </c>
      <c r="BI264" s="117">
        <f t="shared" si="294"/>
        <v>8048</v>
      </c>
      <c r="BJ264" s="117">
        <f t="shared" si="294"/>
        <v>6000</v>
      </c>
      <c r="BK264" s="117">
        <f t="shared" si="267"/>
        <v>6000</v>
      </c>
      <c r="BL264" s="117">
        <f t="shared" si="288"/>
        <v>1500</v>
      </c>
      <c r="BM264" s="117">
        <f t="shared" si="251"/>
        <v>1500</v>
      </c>
      <c r="BN264" s="117">
        <f t="shared" si="289"/>
        <v>4500</v>
      </c>
      <c r="BO264" s="119"/>
      <c r="BP264" s="118">
        <f t="shared" si="274"/>
        <v>4500</v>
      </c>
      <c r="BQ264" s="117">
        <v>3500</v>
      </c>
      <c r="BR264" s="117">
        <v>3500</v>
      </c>
      <c r="BS264" s="17" t="s">
        <v>149</v>
      </c>
      <c r="BT264" s="163"/>
    </row>
    <row r="265" spans="1:72" s="18" customFormat="1" ht="30" x14ac:dyDescent="0.2">
      <c r="A265" s="17">
        <f t="shared" si="271"/>
        <v>50</v>
      </c>
      <c r="B265" s="182" t="s">
        <v>582</v>
      </c>
      <c r="C265" s="14"/>
      <c r="D265" s="14"/>
      <c r="E265" s="21">
        <v>2018</v>
      </c>
      <c r="F265" s="132" t="s">
        <v>583</v>
      </c>
      <c r="G265" s="117">
        <v>9810</v>
      </c>
      <c r="H265" s="117">
        <v>8880</v>
      </c>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118">
        <v>80</v>
      </c>
      <c r="AQ265" s="118"/>
      <c r="AR265" s="118"/>
      <c r="AS265" s="117"/>
      <c r="AT265" s="117"/>
      <c r="AU265" s="119">
        <f t="shared" si="291"/>
        <v>9810</v>
      </c>
      <c r="AV265" s="119">
        <f t="shared" si="291"/>
        <v>8880</v>
      </c>
      <c r="AW265" s="119"/>
      <c r="AX265" s="118">
        <f t="shared" si="292"/>
        <v>8800</v>
      </c>
      <c r="AY265" s="118">
        <v>2250</v>
      </c>
      <c r="AZ265" s="118">
        <v>2300</v>
      </c>
      <c r="BA265" s="118">
        <f t="shared" si="290"/>
        <v>2288</v>
      </c>
      <c r="BB265" s="118">
        <f t="shared" si="295"/>
        <v>6550</v>
      </c>
      <c r="BC265" s="118"/>
      <c r="BD265" s="117">
        <f t="shared" si="285"/>
        <v>6550</v>
      </c>
      <c r="BE265" s="118">
        <v>2250</v>
      </c>
      <c r="BF265" s="118">
        <f t="shared" si="286"/>
        <v>2250</v>
      </c>
      <c r="BG265" s="117">
        <f t="shared" si="296"/>
        <v>2250</v>
      </c>
      <c r="BH265" s="117">
        <f t="shared" si="287"/>
        <v>2250</v>
      </c>
      <c r="BI265" s="117">
        <f t="shared" si="294"/>
        <v>9810</v>
      </c>
      <c r="BJ265" s="117">
        <f t="shared" si="294"/>
        <v>8880</v>
      </c>
      <c r="BK265" s="117">
        <f t="shared" si="267"/>
        <v>8880</v>
      </c>
      <c r="BL265" s="117">
        <f t="shared" si="288"/>
        <v>2250</v>
      </c>
      <c r="BM265" s="117">
        <f t="shared" si="251"/>
        <v>2250</v>
      </c>
      <c r="BN265" s="117">
        <f t="shared" si="289"/>
        <v>6630</v>
      </c>
      <c r="BO265" s="119"/>
      <c r="BP265" s="118">
        <f t="shared" si="274"/>
        <v>6630</v>
      </c>
      <c r="BQ265" s="117">
        <v>4000</v>
      </c>
      <c r="BR265" s="117">
        <v>4000</v>
      </c>
      <c r="BS265" s="17" t="s">
        <v>149</v>
      </c>
      <c r="BT265" s="163"/>
    </row>
    <row r="266" spans="1:72" s="18" customFormat="1" ht="30" x14ac:dyDescent="0.2">
      <c r="A266" s="17">
        <f t="shared" si="271"/>
        <v>51</v>
      </c>
      <c r="B266" s="182" t="s">
        <v>297</v>
      </c>
      <c r="C266" s="14"/>
      <c r="D266" s="14"/>
      <c r="E266" s="21">
        <v>2018</v>
      </c>
      <c r="F266" s="132" t="s">
        <v>584</v>
      </c>
      <c r="G266" s="117">
        <v>5574</v>
      </c>
      <c r="H266" s="117">
        <v>5400</v>
      </c>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118">
        <v>50</v>
      </c>
      <c r="AQ266" s="118"/>
      <c r="AR266" s="118"/>
      <c r="AS266" s="117"/>
      <c r="AT266" s="117"/>
      <c r="AU266" s="119">
        <f t="shared" si="291"/>
        <v>5574</v>
      </c>
      <c r="AV266" s="119">
        <f t="shared" si="291"/>
        <v>5400</v>
      </c>
      <c r="AW266" s="119"/>
      <c r="AX266" s="118">
        <f t="shared" si="292"/>
        <v>5350</v>
      </c>
      <c r="AY266" s="118">
        <f>AZ266</f>
        <v>1400</v>
      </c>
      <c r="AZ266" s="118">
        <v>1400</v>
      </c>
      <c r="BA266" s="118">
        <f t="shared" si="290"/>
        <v>1391</v>
      </c>
      <c r="BB266" s="118">
        <f t="shared" si="295"/>
        <v>3950</v>
      </c>
      <c r="BC266" s="118"/>
      <c r="BD266" s="117">
        <f t="shared" si="285"/>
        <v>3950</v>
      </c>
      <c r="BE266" s="118">
        <v>1400</v>
      </c>
      <c r="BF266" s="118">
        <f t="shared" si="286"/>
        <v>1400</v>
      </c>
      <c r="BG266" s="117">
        <f t="shared" si="296"/>
        <v>1400</v>
      </c>
      <c r="BH266" s="117">
        <f t="shared" si="287"/>
        <v>1400</v>
      </c>
      <c r="BI266" s="117">
        <f t="shared" si="294"/>
        <v>5574</v>
      </c>
      <c r="BJ266" s="117">
        <f t="shared" si="294"/>
        <v>5400</v>
      </c>
      <c r="BK266" s="117">
        <f t="shared" si="267"/>
        <v>5400</v>
      </c>
      <c r="BL266" s="117">
        <f t="shared" si="288"/>
        <v>1400</v>
      </c>
      <c r="BM266" s="117">
        <f t="shared" ref="BM266:BM319" si="297">AY266</f>
        <v>1400</v>
      </c>
      <c r="BN266" s="117">
        <f t="shared" si="289"/>
        <v>4000</v>
      </c>
      <c r="BO266" s="119"/>
      <c r="BP266" s="118">
        <f t="shared" si="274"/>
        <v>4000</v>
      </c>
      <c r="BQ266" s="117">
        <v>3000</v>
      </c>
      <c r="BR266" s="117">
        <v>3000</v>
      </c>
      <c r="BS266" s="17" t="s">
        <v>149</v>
      </c>
      <c r="BT266" s="163"/>
    </row>
    <row r="267" spans="1:72" s="18" customFormat="1" ht="30" x14ac:dyDescent="0.2">
      <c r="A267" s="17">
        <f t="shared" si="271"/>
        <v>52</v>
      </c>
      <c r="B267" s="182" t="s">
        <v>585</v>
      </c>
      <c r="C267" s="14"/>
      <c r="D267" s="14"/>
      <c r="E267" s="21">
        <v>2018</v>
      </c>
      <c r="F267" s="132" t="s">
        <v>586</v>
      </c>
      <c r="G267" s="117">
        <v>11857</v>
      </c>
      <c r="H267" s="117">
        <v>11900</v>
      </c>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118">
        <v>110</v>
      </c>
      <c r="AQ267" s="118"/>
      <c r="AR267" s="118"/>
      <c r="AS267" s="117"/>
      <c r="AT267" s="117"/>
      <c r="AU267" s="119">
        <f t="shared" si="291"/>
        <v>11857</v>
      </c>
      <c r="AV267" s="119">
        <f t="shared" si="291"/>
        <v>11900</v>
      </c>
      <c r="AW267" s="119"/>
      <c r="AX267" s="118">
        <f t="shared" si="292"/>
        <v>11790</v>
      </c>
      <c r="AY267" s="118">
        <v>3000</v>
      </c>
      <c r="AZ267" s="118">
        <v>3100</v>
      </c>
      <c r="BA267" s="118">
        <f t="shared" si="290"/>
        <v>3065.4</v>
      </c>
      <c r="BB267" s="118">
        <f t="shared" si="295"/>
        <v>8790</v>
      </c>
      <c r="BC267" s="118"/>
      <c r="BD267" s="117">
        <f t="shared" si="285"/>
        <v>8790</v>
      </c>
      <c r="BE267" s="118">
        <v>3000</v>
      </c>
      <c r="BF267" s="118">
        <f t="shared" si="286"/>
        <v>3000</v>
      </c>
      <c r="BG267" s="117">
        <v>6000</v>
      </c>
      <c r="BH267" s="117">
        <f t="shared" si="287"/>
        <v>6000</v>
      </c>
      <c r="BI267" s="117">
        <f t="shared" si="294"/>
        <v>11857</v>
      </c>
      <c r="BJ267" s="117">
        <f t="shared" si="294"/>
        <v>11900</v>
      </c>
      <c r="BK267" s="117">
        <f>BL267+BP267-100</f>
        <v>11800</v>
      </c>
      <c r="BL267" s="117">
        <f t="shared" si="288"/>
        <v>6000</v>
      </c>
      <c r="BM267" s="117">
        <f t="shared" si="297"/>
        <v>3000</v>
      </c>
      <c r="BN267" s="117">
        <f t="shared" si="289"/>
        <v>5900</v>
      </c>
      <c r="BO267" s="119"/>
      <c r="BP267" s="118">
        <f t="shared" si="274"/>
        <v>5900</v>
      </c>
      <c r="BQ267" s="117">
        <v>5000</v>
      </c>
      <c r="BR267" s="117">
        <v>5800</v>
      </c>
      <c r="BS267" s="17" t="s">
        <v>164</v>
      </c>
      <c r="BT267" s="163"/>
    </row>
    <row r="268" spans="1:72" s="18" customFormat="1" ht="30" x14ac:dyDescent="0.2">
      <c r="A268" s="17">
        <f t="shared" si="271"/>
        <v>53</v>
      </c>
      <c r="B268" s="182" t="s">
        <v>587</v>
      </c>
      <c r="C268" s="14"/>
      <c r="D268" s="14"/>
      <c r="E268" s="21">
        <v>2018</v>
      </c>
      <c r="F268" s="132" t="s">
        <v>588</v>
      </c>
      <c r="G268" s="117">
        <v>6398</v>
      </c>
      <c r="H268" s="121">
        <v>6400</v>
      </c>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118"/>
      <c r="AQ268" s="118"/>
      <c r="AR268" s="118"/>
      <c r="AS268" s="117"/>
      <c r="AT268" s="117"/>
      <c r="AU268" s="119">
        <f t="shared" si="291"/>
        <v>6398</v>
      </c>
      <c r="AV268" s="119">
        <f t="shared" si="291"/>
        <v>6400</v>
      </c>
      <c r="AW268" s="119"/>
      <c r="AX268" s="118">
        <f t="shared" si="292"/>
        <v>6400</v>
      </c>
      <c r="AY268" s="118">
        <v>1600</v>
      </c>
      <c r="AZ268" s="118">
        <v>1700</v>
      </c>
      <c r="BA268" s="118">
        <f t="shared" si="290"/>
        <v>1664</v>
      </c>
      <c r="BB268" s="118">
        <f t="shared" si="295"/>
        <v>4800</v>
      </c>
      <c r="BC268" s="118"/>
      <c r="BD268" s="117">
        <f t="shared" si="285"/>
        <v>4800</v>
      </c>
      <c r="BE268" s="118">
        <v>2468</v>
      </c>
      <c r="BF268" s="118">
        <f t="shared" si="286"/>
        <v>2468</v>
      </c>
      <c r="BG268" s="117">
        <f>AW268+AY268</f>
        <v>1600</v>
      </c>
      <c r="BH268" s="117">
        <f t="shared" si="287"/>
        <v>1600</v>
      </c>
      <c r="BI268" s="117">
        <f t="shared" si="294"/>
        <v>6398</v>
      </c>
      <c r="BJ268" s="117">
        <f t="shared" si="294"/>
        <v>6400</v>
      </c>
      <c r="BK268" s="117">
        <f t="shared" si="267"/>
        <v>6400</v>
      </c>
      <c r="BL268" s="117">
        <f>BF268</f>
        <v>2468</v>
      </c>
      <c r="BM268" s="117">
        <f t="shared" si="297"/>
        <v>1600</v>
      </c>
      <c r="BN268" s="117">
        <f t="shared" si="289"/>
        <v>3932</v>
      </c>
      <c r="BO268" s="119"/>
      <c r="BP268" s="118">
        <f t="shared" si="274"/>
        <v>3932</v>
      </c>
      <c r="BQ268" s="117">
        <v>3932</v>
      </c>
      <c r="BR268" s="117">
        <v>3800</v>
      </c>
      <c r="BS268" s="17" t="s">
        <v>164</v>
      </c>
      <c r="BT268" s="163"/>
    </row>
    <row r="269" spans="1:72" s="18" customFormat="1" ht="30" x14ac:dyDescent="0.2">
      <c r="A269" s="17">
        <f t="shared" si="271"/>
        <v>54</v>
      </c>
      <c r="B269" s="182" t="s">
        <v>589</v>
      </c>
      <c r="C269" s="14"/>
      <c r="D269" s="14"/>
      <c r="E269" s="21">
        <v>2018</v>
      </c>
      <c r="F269" s="132" t="s">
        <v>590</v>
      </c>
      <c r="G269" s="117">
        <v>6066</v>
      </c>
      <c r="H269" s="117">
        <v>6180</v>
      </c>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118">
        <v>55</v>
      </c>
      <c r="AQ269" s="118"/>
      <c r="AR269" s="118"/>
      <c r="AS269" s="117"/>
      <c r="AT269" s="117"/>
      <c r="AU269" s="119">
        <f t="shared" si="291"/>
        <v>6066</v>
      </c>
      <c r="AV269" s="119">
        <f t="shared" si="291"/>
        <v>6180</v>
      </c>
      <c r="AW269" s="119"/>
      <c r="AX269" s="118">
        <f t="shared" si="292"/>
        <v>6125</v>
      </c>
      <c r="AY269" s="118">
        <f>AZ269</f>
        <v>1600</v>
      </c>
      <c r="AZ269" s="118">
        <v>1600</v>
      </c>
      <c r="BA269" s="118">
        <f t="shared" si="290"/>
        <v>1592.5</v>
      </c>
      <c r="BB269" s="118">
        <f t="shared" si="295"/>
        <v>4525</v>
      </c>
      <c r="BC269" s="118"/>
      <c r="BD269" s="117">
        <f t="shared" si="285"/>
        <v>4525</v>
      </c>
      <c r="BE269" s="118">
        <v>119</v>
      </c>
      <c r="BF269" s="118">
        <f t="shared" si="286"/>
        <v>119</v>
      </c>
      <c r="BG269" s="117">
        <v>1655</v>
      </c>
      <c r="BH269" s="117">
        <f t="shared" si="287"/>
        <v>1655</v>
      </c>
      <c r="BI269" s="117">
        <f t="shared" si="294"/>
        <v>6066</v>
      </c>
      <c r="BJ269" s="117">
        <f t="shared" si="294"/>
        <v>6180</v>
      </c>
      <c r="BK269" s="117">
        <f>BL269+BP269-200</f>
        <v>5980</v>
      </c>
      <c r="BL269" s="117">
        <f t="shared" si="288"/>
        <v>1655</v>
      </c>
      <c r="BM269" s="117">
        <f t="shared" si="297"/>
        <v>1600</v>
      </c>
      <c r="BN269" s="117">
        <f t="shared" si="289"/>
        <v>4525</v>
      </c>
      <c r="BO269" s="119"/>
      <c r="BP269" s="118">
        <f t="shared" si="274"/>
        <v>4525</v>
      </c>
      <c r="BQ269" s="117">
        <v>3000</v>
      </c>
      <c r="BR269" s="117">
        <v>3770</v>
      </c>
      <c r="BS269" s="17" t="s">
        <v>175</v>
      </c>
      <c r="BT269" s="163"/>
    </row>
    <row r="270" spans="1:72" s="18" customFormat="1" ht="30" x14ac:dyDescent="0.2">
      <c r="A270" s="17">
        <f t="shared" si="271"/>
        <v>55</v>
      </c>
      <c r="B270" s="182" t="s">
        <v>591</v>
      </c>
      <c r="C270" s="14"/>
      <c r="D270" s="14"/>
      <c r="E270" s="21">
        <v>2018</v>
      </c>
      <c r="F270" s="132" t="s">
        <v>592</v>
      </c>
      <c r="G270" s="117">
        <v>3990</v>
      </c>
      <c r="H270" s="117">
        <v>3600</v>
      </c>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118">
        <v>35</v>
      </c>
      <c r="AQ270" s="118"/>
      <c r="AR270" s="118"/>
      <c r="AS270" s="117"/>
      <c r="AT270" s="117"/>
      <c r="AU270" s="119">
        <f t="shared" si="291"/>
        <v>3990</v>
      </c>
      <c r="AV270" s="119">
        <f t="shared" si="291"/>
        <v>3600</v>
      </c>
      <c r="AW270" s="119"/>
      <c r="AX270" s="118">
        <f t="shared" si="292"/>
        <v>3565</v>
      </c>
      <c r="AY270" s="118">
        <f>AZ270</f>
        <v>1000</v>
      </c>
      <c r="AZ270" s="118">
        <v>1000</v>
      </c>
      <c r="BA270" s="118">
        <f t="shared" si="290"/>
        <v>926.9</v>
      </c>
      <c r="BB270" s="118">
        <f t="shared" si="295"/>
        <v>2565</v>
      </c>
      <c r="BC270" s="118"/>
      <c r="BD270" s="117">
        <f t="shared" si="285"/>
        <v>2565</v>
      </c>
      <c r="BE270" s="118">
        <v>1000</v>
      </c>
      <c r="BF270" s="118">
        <f t="shared" si="286"/>
        <v>1000</v>
      </c>
      <c r="BG270" s="117">
        <v>1035</v>
      </c>
      <c r="BH270" s="117">
        <f t="shared" si="287"/>
        <v>1035</v>
      </c>
      <c r="BI270" s="117">
        <f t="shared" si="294"/>
        <v>3990</v>
      </c>
      <c r="BJ270" s="117">
        <f t="shared" si="294"/>
        <v>3600</v>
      </c>
      <c r="BK270" s="117">
        <f t="shared" si="267"/>
        <v>3600</v>
      </c>
      <c r="BL270" s="117">
        <f t="shared" si="288"/>
        <v>1035</v>
      </c>
      <c r="BM270" s="117">
        <f t="shared" si="297"/>
        <v>1000</v>
      </c>
      <c r="BN270" s="117">
        <f t="shared" si="289"/>
        <v>2565</v>
      </c>
      <c r="BO270" s="119"/>
      <c r="BP270" s="118">
        <f t="shared" si="274"/>
        <v>2565</v>
      </c>
      <c r="BQ270" s="117">
        <v>2565</v>
      </c>
      <c r="BR270" s="117">
        <v>2500</v>
      </c>
      <c r="BS270" s="17" t="s">
        <v>175</v>
      </c>
      <c r="BT270" s="163"/>
    </row>
    <row r="271" spans="1:72" s="18" customFormat="1" ht="30" x14ac:dyDescent="0.2">
      <c r="A271" s="17">
        <f t="shared" si="271"/>
        <v>56</v>
      </c>
      <c r="B271" s="182" t="s">
        <v>593</v>
      </c>
      <c r="C271" s="14"/>
      <c r="D271" s="14"/>
      <c r="E271" s="21">
        <v>2018</v>
      </c>
      <c r="F271" s="132" t="s">
        <v>594</v>
      </c>
      <c r="G271" s="117">
        <v>2084</v>
      </c>
      <c r="H271" s="117">
        <v>2000</v>
      </c>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118">
        <v>20</v>
      </c>
      <c r="AQ271" s="118"/>
      <c r="AR271" s="118"/>
      <c r="AS271" s="117"/>
      <c r="AT271" s="117"/>
      <c r="AU271" s="119">
        <f t="shared" si="291"/>
        <v>2084</v>
      </c>
      <c r="AV271" s="119">
        <f t="shared" si="291"/>
        <v>2000</v>
      </c>
      <c r="AW271" s="119"/>
      <c r="AX271" s="118">
        <f t="shared" si="292"/>
        <v>1980</v>
      </c>
      <c r="AY271" s="118">
        <f>AZ271</f>
        <v>600</v>
      </c>
      <c r="AZ271" s="118">
        <v>600</v>
      </c>
      <c r="BA271" s="118">
        <f t="shared" si="290"/>
        <v>514.80000000000007</v>
      </c>
      <c r="BB271" s="118">
        <f t="shared" si="295"/>
        <v>1380</v>
      </c>
      <c r="BC271" s="118"/>
      <c r="BD271" s="117">
        <f t="shared" si="285"/>
        <v>1380</v>
      </c>
      <c r="BE271" s="118">
        <v>100</v>
      </c>
      <c r="BF271" s="118">
        <f t="shared" si="286"/>
        <v>100</v>
      </c>
      <c r="BG271" s="117">
        <v>620</v>
      </c>
      <c r="BH271" s="117">
        <f t="shared" si="287"/>
        <v>620</v>
      </c>
      <c r="BI271" s="117">
        <f t="shared" si="294"/>
        <v>2084</v>
      </c>
      <c r="BJ271" s="117">
        <f t="shared" si="294"/>
        <v>2000</v>
      </c>
      <c r="BK271" s="117">
        <f>BL271+BP271-200</f>
        <v>2060</v>
      </c>
      <c r="BL271" s="117">
        <f t="shared" si="288"/>
        <v>620</v>
      </c>
      <c r="BM271" s="117">
        <f t="shared" si="297"/>
        <v>600</v>
      </c>
      <c r="BN271" s="117">
        <f t="shared" si="289"/>
        <v>1380</v>
      </c>
      <c r="BO271" s="119">
        <v>260</v>
      </c>
      <c r="BP271" s="118">
        <f t="shared" si="274"/>
        <v>1640</v>
      </c>
      <c r="BQ271" s="117">
        <v>1380</v>
      </c>
      <c r="BR271" s="117">
        <v>1400</v>
      </c>
      <c r="BS271" s="17" t="s">
        <v>175</v>
      </c>
      <c r="BT271" s="163"/>
    </row>
    <row r="272" spans="1:72" s="18" customFormat="1" ht="30" x14ac:dyDescent="0.2">
      <c r="A272" s="17">
        <f t="shared" si="271"/>
        <v>57</v>
      </c>
      <c r="B272" s="182" t="s">
        <v>595</v>
      </c>
      <c r="C272" s="14"/>
      <c r="D272" s="14"/>
      <c r="E272" s="21">
        <v>2018</v>
      </c>
      <c r="F272" s="132" t="s">
        <v>596</v>
      </c>
      <c r="G272" s="117">
        <v>10730</v>
      </c>
      <c r="H272" s="117">
        <v>10012</v>
      </c>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118">
        <v>90</v>
      </c>
      <c r="AQ272" s="118"/>
      <c r="AR272" s="118"/>
      <c r="AS272" s="117"/>
      <c r="AT272" s="117"/>
      <c r="AU272" s="119">
        <f t="shared" si="291"/>
        <v>10730</v>
      </c>
      <c r="AV272" s="119">
        <f t="shared" si="291"/>
        <v>10012</v>
      </c>
      <c r="AW272" s="119"/>
      <c r="AX272" s="118">
        <f t="shared" si="292"/>
        <v>9922</v>
      </c>
      <c r="AY272" s="118">
        <v>2500</v>
      </c>
      <c r="AZ272" s="118">
        <v>2600</v>
      </c>
      <c r="BA272" s="118">
        <f t="shared" si="290"/>
        <v>2579.7200000000003</v>
      </c>
      <c r="BB272" s="118">
        <f t="shared" si="295"/>
        <v>7422</v>
      </c>
      <c r="BC272" s="118"/>
      <c r="BD272" s="117">
        <f t="shared" si="285"/>
        <v>7422</v>
      </c>
      <c r="BE272" s="118">
        <v>2298</v>
      </c>
      <c r="BF272" s="118">
        <f t="shared" si="286"/>
        <v>2298</v>
      </c>
      <c r="BG272" s="117">
        <f>AW272+AY272</f>
        <v>2500</v>
      </c>
      <c r="BH272" s="117">
        <f t="shared" si="287"/>
        <v>2500</v>
      </c>
      <c r="BI272" s="117">
        <f t="shared" si="294"/>
        <v>10730</v>
      </c>
      <c r="BJ272" s="117">
        <f t="shared" si="294"/>
        <v>10012</v>
      </c>
      <c r="BK272" s="117">
        <f t="shared" si="267"/>
        <v>10012</v>
      </c>
      <c r="BL272" s="117">
        <f t="shared" si="288"/>
        <v>2500</v>
      </c>
      <c r="BM272" s="117">
        <f t="shared" si="297"/>
        <v>2500</v>
      </c>
      <c r="BN272" s="117">
        <f t="shared" si="289"/>
        <v>7512</v>
      </c>
      <c r="BO272" s="119"/>
      <c r="BP272" s="118">
        <f t="shared" si="274"/>
        <v>7512</v>
      </c>
      <c r="BQ272" s="117">
        <v>4000</v>
      </c>
      <c r="BR272" s="117">
        <v>6000</v>
      </c>
      <c r="BS272" s="17" t="s">
        <v>175</v>
      </c>
      <c r="BT272" s="163"/>
    </row>
    <row r="273" spans="1:72" s="18" customFormat="1" ht="30" x14ac:dyDescent="0.2">
      <c r="A273" s="17">
        <f t="shared" si="271"/>
        <v>58</v>
      </c>
      <c r="B273" s="188" t="s">
        <v>597</v>
      </c>
      <c r="C273" s="14"/>
      <c r="D273" s="14"/>
      <c r="E273" s="21">
        <v>2018</v>
      </c>
      <c r="F273" s="132" t="s">
        <v>598</v>
      </c>
      <c r="G273" s="124">
        <v>10884</v>
      </c>
      <c r="H273" s="124">
        <v>10614</v>
      </c>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118">
        <v>110</v>
      </c>
      <c r="AQ273" s="118"/>
      <c r="AR273" s="118"/>
      <c r="AS273" s="117"/>
      <c r="AT273" s="117"/>
      <c r="AU273" s="119">
        <f t="shared" si="291"/>
        <v>10884</v>
      </c>
      <c r="AV273" s="119">
        <f t="shared" si="291"/>
        <v>10614</v>
      </c>
      <c r="AW273" s="119"/>
      <c r="AX273" s="118">
        <f t="shared" si="292"/>
        <v>10504</v>
      </c>
      <c r="AY273" s="118">
        <v>2900</v>
      </c>
      <c r="AZ273" s="118">
        <v>3000</v>
      </c>
      <c r="BA273" s="118">
        <f t="shared" si="290"/>
        <v>2731.04</v>
      </c>
      <c r="BB273" s="118">
        <f t="shared" si="295"/>
        <v>7604</v>
      </c>
      <c r="BC273" s="118"/>
      <c r="BD273" s="117">
        <f t="shared" si="285"/>
        <v>7604</v>
      </c>
      <c r="BE273" s="118">
        <v>1617</v>
      </c>
      <c r="BF273" s="118">
        <f t="shared" si="286"/>
        <v>1617</v>
      </c>
      <c r="BG273" s="117">
        <f>AW273+AY273</f>
        <v>2900</v>
      </c>
      <c r="BH273" s="117">
        <f t="shared" si="287"/>
        <v>2900</v>
      </c>
      <c r="BI273" s="117">
        <f t="shared" si="294"/>
        <v>10884</v>
      </c>
      <c r="BJ273" s="117">
        <f t="shared" si="294"/>
        <v>10614</v>
      </c>
      <c r="BK273" s="117">
        <f t="shared" si="267"/>
        <v>10614</v>
      </c>
      <c r="BL273" s="117">
        <f t="shared" si="288"/>
        <v>2900</v>
      </c>
      <c r="BM273" s="117">
        <f t="shared" si="297"/>
        <v>2900</v>
      </c>
      <c r="BN273" s="117">
        <f t="shared" si="289"/>
        <v>7714</v>
      </c>
      <c r="BO273" s="119"/>
      <c r="BP273" s="118">
        <f t="shared" si="274"/>
        <v>7714</v>
      </c>
      <c r="BQ273" s="117">
        <v>6904</v>
      </c>
      <c r="BR273" s="117">
        <v>5000</v>
      </c>
      <c r="BS273" s="17" t="s">
        <v>194</v>
      </c>
      <c r="BT273" s="163"/>
    </row>
    <row r="274" spans="1:72" s="18" customFormat="1" ht="30" x14ac:dyDescent="0.2">
      <c r="A274" s="17">
        <f>A273+1</f>
        <v>59</v>
      </c>
      <c r="B274" s="188" t="s">
        <v>599</v>
      </c>
      <c r="C274" s="14"/>
      <c r="D274" s="14"/>
      <c r="E274" s="21">
        <v>2018</v>
      </c>
      <c r="F274" s="132" t="s">
        <v>600</v>
      </c>
      <c r="G274" s="124">
        <v>11602</v>
      </c>
      <c r="H274" s="124">
        <v>6500</v>
      </c>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118">
        <v>60</v>
      </c>
      <c r="AQ274" s="118"/>
      <c r="AR274" s="118"/>
      <c r="AS274" s="117"/>
      <c r="AT274" s="117"/>
      <c r="AU274" s="119">
        <f t="shared" si="291"/>
        <v>11602</v>
      </c>
      <c r="AV274" s="119">
        <f t="shared" si="291"/>
        <v>6500</v>
      </c>
      <c r="AW274" s="119"/>
      <c r="AX274" s="118">
        <f t="shared" si="292"/>
        <v>6440</v>
      </c>
      <c r="AY274" s="118">
        <f>AZ274</f>
        <v>1700</v>
      </c>
      <c r="AZ274" s="118">
        <v>1700</v>
      </c>
      <c r="BA274" s="118">
        <f t="shared" si="290"/>
        <v>1674.4</v>
      </c>
      <c r="BB274" s="118">
        <f t="shared" si="295"/>
        <v>4740</v>
      </c>
      <c r="BC274" s="118"/>
      <c r="BD274" s="117">
        <f t="shared" si="285"/>
        <v>4740</v>
      </c>
      <c r="BE274" s="118">
        <v>1198</v>
      </c>
      <c r="BF274" s="118">
        <f t="shared" si="286"/>
        <v>1198</v>
      </c>
      <c r="BG274" s="117">
        <v>1760</v>
      </c>
      <c r="BH274" s="117">
        <f t="shared" si="287"/>
        <v>1760</v>
      </c>
      <c r="BI274" s="117">
        <f t="shared" si="294"/>
        <v>11602</v>
      </c>
      <c r="BJ274" s="117">
        <v>10450</v>
      </c>
      <c r="BK274" s="117">
        <f t="shared" si="267"/>
        <v>10450</v>
      </c>
      <c r="BL274" s="117">
        <f t="shared" si="288"/>
        <v>1760</v>
      </c>
      <c r="BM274" s="117">
        <f t="shared" si="297"/>
        <v>1700</v>
      </c>
      <c r="BN274" s="117">
        <f t="shared" si="289"/>
        <v>8690</v>
      </c>
      <c r="BO274" s="119"/>
      <c r="BP274" s="118">
        <f t="shared" si="274"/>
        <v>8690</v>
      </c>
      <c r="BQ274" s="117">
        <v>8690</v>
      </c>
      <c r="BR274" s="117">
        <v>6800</v>
      </c>
      <c r="BS274" s="17" t="s">
        <v>194</v>
      </c>
      <c r="BT274" s="163"/>
    </row>
    <row r="275" spans="1:72" s="18" customFormat="1" ht="30" x14ac:dyDescent="0.2">
      <c r="A275" s="17">
        <f>A274+1</f>
        <v>60</v>
      </c>
      <c r="B275" s="182" t="s">
        <v>601</v>
      </c>
      <c r="C275" s="14"/>
      <c r="D275" s="14"/>
      <c r="E275" s="21">
        <v>2018</v>
      </c>
      <c r="F275" s="132" t="s">
        <v>602</v>
      </c>
      <c r="G275" s="124">
        <v>8964</v>
      </c>
      <c r="H275" s="124">
        <v>9200</v>
      </c>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118">
        <v>80</v>
      </c>
      <c r="AQ275" s="118"/>
      <c r="AR275" s="118"/>
      <c r="AS275" s="117"/>
      <c r="AT275" s="117"/>
      <c r="AU275" s="119">
        <f t="shared" si="291"/>
        <v>8964</v>
      </c>
      <c r="AV275" s="119">
        <f t="shared" si="291"/>
        <v>9200</v>
      </c>
      <c r="AW275" s="119"/>
      <c r="AX275" s="118">
        <f t="shared" si="292"/>
        <v>9120</v>
      </c>
      <c r="AY275" s="118">
        <v>2300</v>
      </c>
      <c r="AZ275" s="118">
        <v>2400</v>
      </c>
      <c r="BA275" s="118">
        <f t="shared" si="290"/>
        <v>2371.2000000000003</v>
      </c>
      <c r="BB275" s="118">
        <f t="shared" si="295"/>
        <v>6820</v>
      </c>
      <c r="BC275" s="118"/>
      <c r="BD275" s="117">
        <f t="shared" si="285"/>
        <v>6820</v>
      </c>
      <c r="BE275" s="118">
        <v>1742</v>
      </c>
      <c r="BF275" s="118">
        <f t="shared" si="286"/>
        <v>1742</v>
      </c>
      <c r="BG275" s="117">
        <v>2380</v>
      </c>
      <c r="BH275" s="117">
        <f t="shared" si="287"/>
        <v>2380</v>
      </c>
      <c r="BI275" s="117">
        <f t="shared" si="294"/>
        <v>8964</v>
      </c>
      <c r="BJ275" s="117">
        <f t="shared" si="294"/>
        <v>9200</v>
      </c>
      <c r="BK275" s="117">
        <f>BL275+BP275-300</f>
        <v>8900</v>
      </c>
      <c r="BL275" s="117">
        <f t="shared" si="288"/>
        <v>2380</v>
      </c>
      <c r="BM275" s="117">
        <f t="shared" si="297"/>
        <v>2300</v>
      </c>
      <c r="BN275" s="117">
        <f t="shared" si="289"/>
        <v>6820</v>
      </c>
      <c r="BO275" s="119"/>
      <c r="BP275" s="118">
        <f t="shared" si="274"/>
        <v>6820</v>
      </c>
      <c r="BQ275" s="117">
        <v>5450</v>
      </c>
      <c r="BR275" s="117">
        <v>5450</v>
      </c>
      <c r="BS275" s="17" t="s">
        <v>194</v>
      </c>
      <c r="BT275" s="163"/>
    </row>
    <row r="276" spans="1:72" s="18" customFormat="1" ht="30" x14ac:dyDescent="0.2">
      <c r="A276" s="17">
        <f>A275+1</f>
        <v>61</v>
      </c>
      <c r="B276" s="186" t="s">
        <v>603</v>
      </c>
      <c r="C276" s="14"/>
      <c r="D276" s="14"/>
      <c r="E276" s="21">
        <v>2018</v>
      </c>
      <c r="F276" s="132" t="s">
        <v>604</v>
      </c>
      <c r="G276" s="124">
        <v>4883</v>
      </c>
      <c r="H276" s="124">
        <v>3000</v>
      </c>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118">
        <v>30</v>
      </c>
      <c r="AQ276" s="118"/>
      <c r="AR276" s="118"/>
      <c r="AS276" s="117"/>
      <c r="AT276" s="117"/>
      <c r="AU276" s="119">
        <f t="shared" si="291"/>
        <v>4883</v>
      </c>
      <c r="AV276" s="119">
        <f t="shared" si="291"/>
        <v>3000</v>
      </c>
      <c r="AW276" s="119"/>
      <c r="AX276" s="118">
        <f t="shared" si="292"/>
        <v>2970</v>
      </c>
      <c r="AY276" s="118">
        <f>AZ276</f>
        <v>800</v>
      </c>
      <c r="AZ276" s="118">
        <v>800</v>
      </c>
      <c r="BA276" s="118">
        <f t="shared" si="290"/>
        <v>772.2</v>
      </c>
      <c r="BB276" s="118">
        <f t="shared" si="295"/>
        <v>2170</v>
      </c>
      <c r="BC276" s="118"/>
      <c r="BD276" s="117">
        <f t="shared" si="285"/>
        <v>2170</v>
      </c>
      <c r="BE276" s="118">
        <v>685</v>
      </c>
      <c r="BF276" s="118">
        <f t="shared" si="286"/>
        <v>685</v>
      </c>
      <c r="BG276" s="117">
        <v>830</v>
      </c>
      <c r="BH276" s="117">
        <f t="shared" si="287"/>
        <v>830</v>
      </c>
      <c r="BI276" s="117">
        <f t="shared" si="294"/>
        <v>4883</v>
      </c>
      <c r="BJ276" s="117">
        <f t="shared" si="294"/>
        <v>3000</v>
      </c>
      <c r="BK276" s="117">
        <f t="shared" si="267"/>
        <v>4000</v>
      </c>
      <c r="BL276" s="117">
        <f t="shared" si="288"/>
        <v>830</v>
      </c>
      <c r="BM276" s="117">
        <f t="shared" si="297"/>
        <v>800</v>
      </c>
      <c r="BN276" s="117">
        <f t="shared" si="289"/>
        <v>2170</v>
      </c>
      <c r="BO276" s="119">
        <v>1000</v>
      </c>
      <c r="BP276" s="118">
        <f t="shared" si="274"/>
        <v>3170</v>
      </c>
      <c r="BQ276" s="117">
        <v>3170</v>
      </c>
      <c r="BR276" s="117">
        <v>3170</v>
      </c>
      <c r="BS276" s="17" t="s">
        <v>194</v>
      </c>
      <c r="BT276" s="163"/>
    </row>
    <row r="277" spans="1:72" s="18" customFormat="1" ht="30" x14ac:dyDescent="0.2">
      <c r="A277" s="17">
        <f>A276+1</f>
        <v>62</v>
      </c>
      <c r="B277" s="186" t="s">
        <v>605</v>
      </c>
      <c r="C277" s="14"/>
      <c r="D277" s="14"/>
      <c r="E277" s="21">
        <v>2018</v>
      </c>
      <c r="F277" s="132" t="s">
        <v>606</v>
      </c>
      <c r="G277" s="124">
        <v>7084</v>
      </c>
      <c r="H277" s="124">
        <v>7000</v>
      </c>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118"/>
      <c r="AQ277" s="118"/>
      <c r="AR277" s="118"/>
      <c r="AS277" s="117"/>
      <c r="AT277" s="117"/>
      <c r="AU277" s="119">
        <f t="shared" si="291"/>
        <v>7084</v>
      </c>
      <c r="AV277" s="119">
        <f t="shared" si="291"/>
        <v>7000</v>
      </c>
      <c r="AW277" s="119"/>
      <c r="AX277" s="118">
        <f t="shared" si="292"/>
        <v>7000</v>
      </c>
      <c r="AY277" s="118">
        <f>AZ277</f>
        <v>1800</v>
      </c>
      <c r="AZ277" s="118">
        <v>1800</v>
      </c>
      <c r="BA277" s="118">
        <f t="shared" si="290"/>
        <v>1820</v>
      </c>
      <c r="BB277" s="118">
        <f t="shared" si="295"/>
        <v>5200</v>
      </c>
      <c r="BC277" s="118"/>
      <c r="BD277" s="117">
        <f t="shared" si="285"/>
        <v>5200</v>
      </c>
      <c r="BE277" s="118">
        <v>1131</v>
      </c>
      <c r="BF277" s="118">
        <f t="shared" si="286"/>
        <v>1131</v>
      </c>
      <c r="BG277" s="117">
        <f>AW277+AY277</f>
        <v>1800</v>
      </c>
      <c r="BH277" s="117">
        <f t="shared" si="287"/>
        <v>1800</v>
      </c>
      <c r="BI277" s="117">
        <f t="shared" si="294"/>
        <v>7084</v>
      </c>
      <c r="BJ277" s="117">
        <f t="shared" si="294"/>
        <v>7000</v>
      </c>
      <c r="BK277" s="117">
        <f>BL277+BP277-2000</f>
        <v>6500</v>
      </c>
      <c r="BL277" s="117">
        <f t="shared" si="288"/>
        <v>1800</v>
      </c>
      <c r="BM277" s="117">
        <f t="shared" si="297"/>
        <v>1800</v>
      </c>
      <c r="BN277" s="117">
        <f t="shared" si="289"/>
        <v>5200</v>
      </c>
      <c r="BO277" s="119">
        <v>1500</v>
      </c>
      <c r="BP277" s="118">
        <f t="shared" si="274"/>
        <v>6700</v>
      </c>
      <c r="BQ277" s="117">
        <v>6700</v>
      </c>
      <c r="BR277" s="117">
        <v>5000</v>
      </c>
      <c r="BS277" s="17" t="s">
        <v>194</v>
      </c>
      <c r="BT277" s="163"/>
    </row>
    <row r="278" spans="1:72" s="18" customFormat="1" ht="30" x14ac:dyDescent="0.2">
      <c r="A278" s="17">
        <f>A277+1</f>
        <v>63</v>
      </c>
      <c r="B278" s="182" t="s">
        <v>607</v>
      </c>
      <c r="C278" s="14"/>
      <c r="D278" s="14"/>
      <c r="E278" s="21">
        <v>2018</v>
      </c>
      <c r="F278" s="132" t="s">
        <v>608</v>
      </c>
      <c r="G278" s="117">
        <v>6044</v>
      </c>
      <c r="H278" s="121">
        <v>5458</v>
      </c>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118">
        <v>50</v>
      </c>
      <c r="AQ278" s="118"/>
      <c r="AR278" s="118"/>
      <c r="AS278" s="117"/>
      <c r="AT278" s="117"/>
      <c r="AU278" s="125">
        <f t="shared" si="291"/>
        <v>6044</v>
      </c>
      <c r="AV278" s="125">
        <f t="shared" si="291"/>
        <v>5458</v>
      </c>
      <c r="AW278" s="125"/>
      <c r="AX278" s="118">
        <f>AV278-AI278-AP278</f>
        <v>5408</v>
      </c>
      <c r="AY278" s="118">
        <f>AZ278</f>
        <v>1400</v>
      </c>
      <c r="AZ278" s="118">
        <v>1400</v>
      </c>
      <c r="BA278" s="118">
        <f>AX278*26%</f>
        <v>1406.0800000000002</v>
      </c>
      <c r="BB278" s="118">
        <f>AX278-AY278</f>
        <v>4008</v>
      </c>
      <c r="BC278" s="118"/>
      <c r="BD278" s="117">
        <f>BB278-BC278</f>
        <v>4008</v>
      </c>
      <c r="BE278" s="118">
        <v>1000</v>
      </c>
      <c r="BF278" s="118">
        <f>BE278</f>
        <v>1000</v>
      </c>
      <c r="BG278" s="117">
        <v>1450</v>
      </c>
      <c r="BH278" s="117">
        <f>BG278</f>
        <v>1450</v>
      </c>
      <c r="BI278" s="117">
        <f t="shared" si="294"/>
        <v>6044</v>
      </c>
      <c r="BJ278" s="117">
        <f t="shared" si="294"/>
        <v>5458</v>
      </c>
      <c r="BK278" s="117">
        <f t="shared" ref="BK278:BK331" si="298">BL278+BP278</f>
        <v>5543</v>
      </c>
      <c r="BL278" s="117">
        <f>BH278</f>
        <v>1450</v>
      </c>
      <c r="BM278" s="117">
        <f t="shared" si="297"/>
        <v>1400</v>
      </c>
      <c r="BN278" s="117">
        <f>BJ278-BL278</f>
        <v>4008</v>
      </c>
      <c r="BO278" s="125"/>
      <c r="BP278" s="118">
        <v>4093</v>
      </c>
      <c r="BQ278" s="117">
        <v>4000</v>
      </c>
      <c r="BR278" s="117">
        <v>3599</v>
      </c>
      <c r="BS278" s="17" t="s">
        <v>347</v>
      </c>
      <c r="BT278" s="163"/>
    </row>
    <row r="279" spans="1:72" s="18" customFormat="1" ht="28.5" x14ac:dyDescent="0.2">
      <c r="A279" s="53" t="s">
        <v>609</v>
      </c>
      <c r="B279" s="181" t="s">
        <v>610</v>
      </c>
      <c r="C279" s="14"/>
      <c r="D279" s="14"/>
      <c r="E279" s="35"/>
      <c r="F279" s="53"/>
      <c r="G279" s="81">
        <f t="shared" ref="G279:BR279" si="299">SUM(G280:G302)</f>
        <v>145912</v>
      </c>
      <c r="H279" s="81">
        <f t="shared" si="299"/>
        <v>105953.2</v>
      </c>
      <c r="I279" s="81">
        <f t="shared" si="299"/>
        <v>0</v>
      </c>
      <c r="J279" s="81">
        <f t="shared" si="299"/>
        <v>0</v>
      </c>
      <c r="K279" s="81">
        <f t="shared" si="299"/>
        <v>0</v>
      </c>
      <c r="L279" s="81">
        <f t="shared" si="299"/>
        <v>0</v>
      </c>
      <c r="M279" s="81">
        <f t="shared" si="299"/>
        <v>0</v>
      </c>
      <c r="N279" s="81">
        <f t="shared" si="299"/>
        <v>0</v>
      </c>
      <c r="O279" s="81">
        <f t="shared" si="299"/>
        <v>0</v>
      </c>
      <c r="P279" s="81">
        <f t="shared" si="299"/>
        <v>0</v>
      </c>
      <c r="Q279" s="81">
        <f t="shared" si="299"/>
        <v>0</v>
      </c>
      <c r="R279" s="81">
        <f t="shared" si="299"/>
        <v>0</v>
      </c>
      <c r="S279" s="81">
        <f t="shared" si="299"/>
        <v>0</v>
      </c>
      <c r="T279" s="81">
        <f t="shared" si="299"/>
        <v>0</v>
      </c>
      <c r="U279" s="81">
        <f t="shared" si="299"/>
        <v>0</v>
      </c>
      <c r="V279" s="81">
        <f t="shared" si="299"/>
        <v>0</v>
      </c>
      <c r="W279" s="81">
        <f t="shared" si="299"/>
        <v>0</v>
      </c>
      <c r="X279" s="81">
        <f t="shared" si="299"/>
        <v>0</v>
      </c>
      <c r="Y279" s="81">
        <f t="shared" si="299"/>
        <v>0</v>
      </c>
      <c r="Z279" s="81">
        <f t="shared" si="299"/>
        <v>0</v>
      </c>
      <c r="AA279" s="81">
        <f t="shared" si="299"/>
        <v>0</v>
      </c>
      <c r="AB279" s="81">
        <f t="shared" si="299"/>
        <v>0</v>
      </c>
      <c r="AC279" s="81">
        <f t="shared" si="299"/>
        <v>0</v>
      </c>
      <c r="AD279" s="81">
        <f t="shared" si="299"/>
        <v>0</v>
      </c>
      <c r="AE279" s="81">
        <f t="shared" si="299"/>
        <v>0</v>
      </c>
      <c r="AF279" s="81">
        <f t="shared" si="299"/>
        <v>0</v>
      </c>
      <c r="AG279" s="81">
        <f t="shared" si="299"/>
        <v>0</v>
      </c>
      <c r="AH279" s="81">
        <f t="shared" si="299"/>
        <v>0</v>
      </c>
      <c r="AI279" s="81">
        <f t="shared" si="299"/>
        <v>0</v>
      </c>
      <c r="AJ279" s="81">
        <f t="shared" si="299"/>
        <v>0</v>
      </c>
      <c r="AK279" s="81">
        <f t="shared" si="299"/>
        <v>0</v>
      </c>
      <c r="AL279" s="81">
        <f t="shared" si="299"/>
        <v>0</v>
      </c>
      <c r="AM279" s="81">
        <f t="shared" si="299"/>
        <v>0</v>
      </c>
      <c r="AN279" s="81">
        <f t="shared" si="299"/>
        <v>0</v>
      </c>
      <c r="AO279" s="81">
        <f t="shared" si="299"/>
        <v>0</v>
      </c>
      <c r="AP279" s="81">
        <f t="shared" si="299"/>
        <v>0</v>
      </c>
      <c r="AQ279" s="81">
        <f t="shared" si="299"/>
        <v>0</v>
      </c>
      <c r="AR279" s="81">
        <f t="shared" si="299"/>
        <v>0</v>
      </c>
      <c r="AS279" s="81">
        <f t="shared" si="299"/>
        <v>0</v>
      </c>
      <c r="AT279" s="81">
        <f t="shared" si="299"/>
        <v>0</v>
      </c>
      <c r="AU279" s="81">
        <f t="shared" si="299"/>
        <v>0</v>
      </c>
      <c r="AV279" s="81">
        <f t="shared" si="299"/>
        <v>0</v>
      </c>
      <c r="AW279" s="81">
        <f t="shared" si="299"/>
        <v>0</v>
      </c>
      <c r="AX279" s="81">
        <f t="shared" si="299"/>
        <v>0</v>
      </c>
      <c r="AY279" s="81">
        <f t="shared" si="299"/>
        <v>1420</v>
      </c>
      <c r="AZ279" s="81">
        <f t="shared" si="299"/>
        <v>0</v>
      </c>
      <c r="BA279" s="81">
        <f t="shared" si="299"/>
        <v>0</v>
      </c>
      <c r="BB279" s="81">
        <f t="shared" si="299"/>
        <v>0</v>
      </c>
      <c r="BC279" s="81">
        <f t="shared" si="299"/>
        <v>0</v>
      </c>
      <c r="BD279" s="81">
        <f t="shared" si="299"/>
        <v>0</v>
      </c>
      <c r="BE279" s="81">
        <f t="shared" si="299"/>
        <v>0</v>
      </c>
      <c r="BF279" s="81">
        <f t="shared" si="299"/>
        <v>0</v>
      </c>
      <c r="BG279" s="81">
        <f t="shared" si="299"/>
        <v>1420</v>
      </c>
      <c r="BH279" s="81">
        <f t="shared" si="299"/>
        <v>1420</v>
      </c>
      <c r="BI279" s="81">
        <f t="shared" si="299"/>
        <v>147159</v>
      </c>
      <c r="BJ279" s="81">
        <f t="shared" si="299"/>
        <v>93810</v>
      </c>
      <c r="BK279" s="81">
        <f t="shared" si="299"/>
        <v>96296</v>
      </c>
      <c r="BL279" s="81">
        <f t="shared" si="299"/>
        <v>1460</v>
      </c>
      <c r="BM279" s="38">
        <f t="shared" si="297"/>
        <v>1420</v>
      </c>
      <c r="BN279" s="81">
        <f t="shared" si="299"/>
        <v>86065</v>
      </c>
      <c r="BO279" s="81">
        <f t="shared" si="299"/>
        <v>8063</v>
      </c>
      <c r="BP279" s="81">
        <f t="shared" si="299"/>
        <v>95836</v>
      </c>
      <c r="BQ279" s="81">
        <f t="shared" si="299"/>
        <v>6934</v>
      </c>
      <c r="BR279" s="81">
        <f t="shared" si="299"/>
        <v>50600</v>
      </c>
      <c r="BS279" s="53"/>
      <c r="BT279" s="167"/>
    </row>
    <row r="280" spans="1:72" s="18" customFormat="1" ht="30" x14ac:dyDescent="0.2">
      <c r="A280" s="17">
        <v>1</v>
      </c>
      <c r="B280" s="182" t="s">
        <v>611</v>
      </c>
      <c r="C280" s="21"/>
      <c r="D280" s="21"/>
      <c r="E280" s="21">
        <v>2019</v>
      </c>
      <c r="F280" s="129" t="s">
        <v>923</v>
      </c>
      <c r="G280" s="117">
        <v>9982</v>
      </c>
      <c r="H280" s="117">
        <f>G280</f>
        <v>9982</v>
      </c>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8"/>
      <c r="AY280" s="118">
        <v>140</v>
      </c>
      <c r="AZ280" s="118"/>
      <c r="BA280" s="118"/>
      <c r="BB280" s="118"/>
      <c r="BC280" s="118"/>
      <c r="BD280" s="117"/>
      <c r="BE280" s="118"/>
      <c r="BF280" s="118"/>
      <c r="BG280" s="118">
        <v>140</v>
      </c>
      <c r="BH280" s="117">
        <f t="shared" ref="BH280:BH300" si="300">BG280</f>
        <v>140</v>
      </c>
      <c r="BI280" s="119">
        <f t="shared" ref="BI280:BI300" si="301">G280</f>
        <v>9982</v>
      </c>
      <c r="BJ280" s="117">
        <f>BI280</f>
        <v>9982</v>
      </c>
      <c r="BK280" s="117">
        <f t="shared" si="298"/>
        <v>9982</v>
      </c>
      <c r="BL280" s="117">
        <f t="shared" ref="BL280:BL302" si="302">BH280</f>
        <v>140</v>
      </c>
      <c r="BM280" s="117">
        <f t="shared" si="297"/>
        <v>140</v>
      </c>
      <c r="BN280" s="117">
        <f t="shared" ref="BN280:BN302" si="303">BJ280-BL280</f>
        <v>9842</v>
      </c>
      <c r="BO280" s="119"/>
      <c r="BP280" s="118">
        <f t="shared" si="274"/>
        <v>9842</v>
      </c>
      <c r="BQ280" s="117"/>
      <c r="BR280" s="117">
        <v>4500</v>
      </c>
      <c r="BS280" s="17" t="s">
        <v>69</v>
      </c>
      <c r="BT280" s="163"/>
    </row>
    <row r="281" spans="1:72" s="18" customFormat="1" ht="30" x14ac:dyDescent="0.2">
      <c r="A281" s="17">
        <f>A280+1</f>
        <v>2</v>
      </c>
      <c r="B281" s="182" t="s">
        <v>612</v>
      </c>
      <c r="C281" s="21"/>
      <c r="D281" s="21"/>
      <c r="E281" s="21">
        <v>2019</v>
      </c>
      <c r="F281" s="129" t="s">
        <v>924</v>
      </c>
      <c r="G281" s="119">
        <v>3675</v>
      </c>
      <c r="H281" s="117">
        <f>G281</f>
        <v>3675</v>
      </c>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8"/>
      <c r="AY281" s="118">
        <v>55</v>
      </c>
      <c r="AZ281" s="118"/>
      <c r="BA281" s="118"/>
      <c r="BB281" s="118"/>
      <c r="BC281" s="118"/>
      <c r="BD281" s="117"/>
      <c r="BE281" s="118"/>
      <c r="BF281" s="118"/>
      <c r="BG281" s="118">
        <v>55</v>
      </c>
      <c r="BH281" s="117">
        <f t="shared" si="300"/>
        <v>55</v>
      </c>
      <c r="BI281" s="119">
        <f t="shared" si="301"/>
        <v>3675</v>
      </c>
      <c r="BJ281" s="117">
        <f>BI281</f>
        <v>3675</v>
      </c>
      <c r="BK281" s="117">
        <f t="shared" si="298"/>
        <v>3675</v>
      </c>
      <c r="BL281" s="117">
        <f t="shared" si="302"/>
        <v>55</v>
      </c>
      <c r="BM281" s="117">
        <f t="shared" si="297"/>
        <v>55</v>
      </c>
      <c r="BN281" s="117">
        <f t="shared" si="303"/>
        <v>3620</v>
      </c>
      <c r="BO281" s="119"/>
      <c r="BP281" s="118">
        <f t="shared" ref="BP281:BP300" si="304">BN281+BO281</f>
        <v>3620</v>
      </c>
      <c r="BQ281" s="117"/>
      <c r="BR281" s="117">
        <v>1800</v>
      </c>
      <c r="BS281" s="17" t="s">
        <v>69</v>
      </c>
      <c r="BT281" s="163"/>
    </row>
    <row r="282" spans="1:72" s="22" customFormat="1" ht="30" x14ac:dyDescent="0.2">
      <c r="A282" s="17">
        <f t="shared" ref="A282:A302" si="305">A281+1</f>
        <v>3</v>
      </c>
      <c r="B282" s="182" t="s">
        <v>613</v>
      </c>
      <c r="C282" s="14"/>
      <c r="D282" s="14"/>
      <c r="E282" s="21">
        <v>2019</v>
      </c>
      <c r="F282" s="129" t="s">
        <v>925</v>
      </c>
      <c r="G282" s="117">
        <v>1000</v>
      </c>
      <c r="H282" s="117">
        <v>987</v>
      </c>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118"/>
      <c r="AQ282" s="118"/>
      <c r="AR282" s="118"/>
      <c r="AS282" s="117"/>
      <c r="AT282" s="117"/>
      <c r="AU282" s="119"/>
      <c r="AV282" s="119"/>
      <c r="AW282" s="119"/>
      <c r="AX282" s="118"/>
      <c r="AY282" s="118">
        <v>20</v>
      </c>
      <c r="AZ282" s="118"/>
      <c r="BA282" s="118"/>
      <c r="BB282" s="118"/>
      <c r="BC282" s="118"/>
      <c r="BD282" s="117"/>
      <c r="BE282" s="118"/>
      <c r="BF282" s="118"/>
      <c r="BG282" s="118">
        <v>20</v>
      </c>
      <c r="BH282" s="117">
        <f t="shared" si="300"/>
        <v>20</v>
      </c>
      <c r="BI282" s="119">
        <f t="shared" si="301"/>
        <v>1000</v>
      </c>
      <c r="BJ282" s="117">
        <v>987</v>
      </c>
      <c r="BK282" s="117">
        <f t="shared" si="298"/>
        <v>987</v>
      </c>
      <c r="BL282" s="117">
        <f t="shared" si="302"/>
        <v>20</v>
      </c>
      <c r="BM282" s="117">
        <f t="shared" si="297"/>
        <v>20</v>
      </c>
      <c r="BN282" s="117">
        <f t="shared" si="303"/>
        <v>967</v>
      </c>
      <c r="BO282" s="119"/>
      <c r="BP282" s="118">
        <f t="shared" si="304"/>
        <v>967</v>
      </c>
      <c r="BQ282" s="117"/>
      <c r="BR282" s="117">
        <v>500</v>
      </c>
      <c r="BS282" s="17" t="s">
        <v>69</v>
      </c>
      <c r="BT282" s="163"/>
    </row>
    <row r="283" spans="1:72" s="20" customFormat="1" ht="30" x14ac:dyDescent="0.2">
      <c r="A283" s="17">
        <f t="shared" si="305"/>
        <v>4</v>
      </c>
      <c r="B283" s="182" t="s">
        <v>614</v>
      </c>
      <c r="C283" s="8"/>
      <c r="D283" s="36"/>
      <c r="E283" s="37"/>
      <c r="F283" s="129" t="s">
        <v>615</v>
      </c>
      <c r="G283" s="117">
        <v>4391</v>
      </c>
      <c r="H283" s="119">
        <v>3000</v>
      </c>
      <c r="I283" s="118"/>
      <c r="J283" s="118"/>
      <c r="K283" s="118"/>
      <c r="L283" s="117"/>
      <c r="M283" s="117"/>
      <c r="N283" s="117"/>
      <c r="O283" s="117"/>
      <c r="P283" s="118"/>
      <c r="Q283" s="118"/>
      <c r="R283" s="117"/>
      <c r="S283" s="117"/>
      <c r="T283" s="118"/>
      <c r="U283" s="117"/>
      <c r="V283" s="117"/>
      <c r="W283" s="117"/>
      <c r="X283" s="117"/>
      <c r="Y283" s="121"/>
      <c r="Z283" s="118"/>
      <c r="AA283" s="118"/>
      <c r="AB283" s="117"/>
      <c r="AC283" s="117"/>
      <c r="AD283" s="117"/>
      <c r="AE283" s="118"/>
      <c r="AF283" s="118"/>
      <c r="AG283" s="117"/>
      <c r="AH283" s="117"/>
      <c r="AI283" s="117"/>
      <c r="AJ283" s="117"/>
      <c r="AK283" s="117"/>
      <c r="AL283" s="117"/>
      <c r="AM283" s="117"/>
      <c r="AN283" s="117"/>
      <c r="AO283" s="117"/>
      <c r="AP283" s="118"/>
      <c r="AQ283" s="118"/>
      <c r="AR283" s="118"/>
      <c r="AS283" s="117"/>
      <c r="AT283" s="117"/>
      <c r="AU283" s="117"/>
      <c r="AV283" s="121"/>
      <c r="AW283" s="130"/>
      <c r="AX283" s="118"/>
      <c r="AY283" s="130"/>
      <c r="AZ283" s="130"/>
      <c r="BA283" s="130"/>
      <c r="BB283" s="118"/>
      <c r="BC283" s="118"/>
      <c r="BD283" s="118"/>
      <c r="BE283" s="118"/>
      <c r="BF283" s="118"/>
      <c r="BG283" s="117"/>
      <c r="BH283" s="117"/>
      <c r="BI283" s="117">
        <v>5000</v>
      </c>
      <c r="BJ283" s="119">
        <v>3000</v>
      </c>
      <c r="BK283" s="117">
        <f t="shared" si="298"/>
        <v>3000</v>
      </c>
      <c r="BL283" s="117">
        <f>BH283</f>
        <v>0</v>
      </c>
      <c r="BM283" s="117">
        <f t="shared" si="297"/>
        <v>0</v>
      </c>
      <c r="BN283" s="117">
        <f>BJ283-BL283</f>
        <v>3000</v>
      </c>
      <c r="BO283" s="130"/>
      <c r="BP283" s="130">
        <f>BN283+BO283</f>
        <v>3000</v>
      </c>
      <c r="BQ283" s="117"/>
      <c r="BR283" s="117">
        <v>1500</v>
      </c>
      <c r="BS283" s="108" t="s">
        <v>76</v>
      </c>
      <c r="BT283" s="109"/>
    </row>
    <row r="284" spans="1:72" s="18" customFormat="1" ht="30" x14ac:dyDescent="0.2">
      <c r="A284" s="17">
        <f t="shared" si="305"/>
        <v>5</v>
      </c>
      <c r="B284" s="182" t="s">
        <v>616</v>
      </c>
      <c r="C284" s="14"/>
      <c r="D284" s="14"/>
      <c r="E284" s="21">
        <v>2019</v>
      </c>
      <c r="F284" s="129" t="s">
        <v>926</v>
      </c>
      <c r="G284" s="117">
        <v>2026</v>
      </c>
      <c r="H284" s="117">
        <v>1830</v>
      </c>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118"/>
      <c r="AQ284" s="118"/>
      <c r="AR284" s="118"/>
      <c r="AS284" s="117"/>
      <c r="AT284" s="117"/>
      <c r="AU284" s="119"/>
      <c r="AV284" s="119"/>
      <c r="AW284" s="119"/>
      <c r="AX284" s="118"/>
      <c r="AY284" s="118">
        <v>30</v>
      </c>
      <c r="AZ284" s="118"/>
      <c r="BA284" s="118"/>
      <c r="BB284" s="118"/>
      <c r="BC284" s="118"/>
      <c r="BD284" s="117"/>
      <c r="BE284" s="118"/>
      <c r="BF284" s="118"/>
      <c r="BG284" s="118">
        <v>30</v>
      </c>
      <c r="BH284" s="117">
        <f t="shared" si="300"/>
        <v>30</v>
      </c>
      <c r="BI284" s="119">
        <f t="shared" si="301"/>
        <v>2026</v>
      </c>
      <c r="BJ284" s="117">
        <v>1830</v>
      </c>
      <c r="BK284" s="117">
        <f t="shared" si="298"/>
        <v>1830</v>
      </c>
      <c r="BL284" s="117">
        <f t="shared" si="302"/>
        <v>30</v>
      </c>
      <c r="BM284" s="117">
        <f t="shared" si="297"/>
        <v>30</v>
      </c>
      <c r="BN284" s="117">
        <f t="shared" si="303"/>
        <v>1800</v>
      </c>
      <c r="BO284" s="119"/>
      <c r="BP284" s="118">
        <f t="shared" si="304"/>
        <v>1800</v>
      </c>
      <c r="BQ284" s="117"/>
      <c r="BR284" s="117">
        <v>900</v>
      </c>
      <c r="BS284" s="17" t="s">
        <v>112</v>
      </c>
      <c r="BT284" s="163"/>
    </row>
    <row r="285" spans="1:72" s="18" customFormat="1" ht="30" x14ac:dyDescent="0.2">
      <c r="A285" s="17">
        <f t="shared" si="305"/>
        <v>6</v>
      </c>
      <c r="B285" s="182" t="s">
        <v>617</v>
      </c>
      <c r="C285" s="14"/>
      <c r="D285" s="14"/>
      <c r="E285" s="21">
        <v>2019</v>
      </c>
      <c r="F285" s="129" t="s">
        <v>927</v>
      </c>
      <c r="G285" s="117">
        <v>4030</v>
      </c>
      <c r="H285" s="117">
        <v>3630</v>
      </c>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118"/>
      <c r="AQ285" s="118"/>
      <c r="AR285" s="118"/>
      <c r="AS285" s="117"/>
      <c r="AT285" s="117"/>
      <c r="AU285" s="119"/>
      <c r="AV285" s="119"/>
      <c r="AW285" s="119"/>
      <c r="AX285" s="118"/>
      <c r="AY285" s="118">
        <v>60</v>
      </c>
      <c r="AZ285" s="118"/>
      <c r="BA285" s="118"/>
      <c r="BB285" s="118"/>
      <c r="BC285" s="118"/>
      <c r="BD285" s="117"/>
      <c r="BE285" s="118"/>
      <c r="BF285" s="118"/>
      <c r="BG285" s="118">
        <v>60</v>
      </c>
      <c r="BH285" s="117">
        <f t="shared" si="300"/>
        <v>60</v>
      </c>
      <c r="BI285" s="119">
        <f t="shared" si="301"/>
        <v>4030</v>
      </c>
      <c r="BJ285" s="117">
        <v>3630</v>
      </c>
      <c r="BK285" s="117">
        <f t="shared" si="298"/>
        <v>3630</v>
      </c>
      <c r="BL285" s="117">
        <f t="shared" si="302"/>
        <v>60</v>
      </c>
      <c r="BM285" s="117">
        <f t="shared" si="297"/>
        <v>60</v>
      </c>
      <c r="BN285" s="117">
        <f t="shared" si="303"/>
        <v>3570</v>
      </c>
      <c r="BO285" s="119"/>
      <c r="BP285" s="118">
        <f t="shared" si="304"/>
        <v>3570</v>
      </c>
      <c r="BQ285" s="117"/>
      <c r="BR285" s="117">
        <v>1800</v>
      </c>
      <c r="BS285" s="17" t="s">
        <v>112</v>
      </c>
      <c r="BT285" s="163"/>
    </row>
    <row r="286" spans="1:72" s="22" customFormat="1" ht="30" x14ac:dyDescent="0.2">
      <c r="A286" s="17">
        <f t="shared" si="305"/>
        <v>7</v>
      </c>
      <c r="B286" s="182" t="s">
        <v>618</v>
      </c>
      <c r="C286" s="14"/>
      <c r="D286" s="14"/>
      <c r="E286" s="21">
        <v>2019</v>
      </c>
      <c r="F286" s="129" t="s">
        <v>928</v>
      </c>
      <c r="G286" s="117">
        <v>3301</v>
      </c>
      <c r="H286" s="117">
        <f>G286</f>
        <v>3301</v>
      </c>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118"/>
      <c r="AQ286" s="118"/>
      <c r="AR286" s="118"/>
      <c r="AS286" s="117"/>
      <c r="AT286" s="117"/>
      <c r="AU286" s="119"/>
      <c r="AV286" s="119"/>
      <c r="AW286" s="119"/>
      <c r="AX286" s="118"/>
      <c r="AY286" s="118">
        <v>70</v>
      </c>
      <c r="AZ286" s="118"/>
      <c r="BA286" s="118"/>
      <c r="BB286" s="118"/>
      <c r="BC286" s="118"/>
      <c r="BD286" s="117"/>
      <c r="BE286" s="118"/>
      <c r="BF286" s="118"/>
      <c r="BG286" s="118">
        <v>70</v>
      </c>
      <c r="BH286" s="117">
        <f t="shared" si="300"/>
        <v>70</v>
      </c>
      <c r="BI286" s="119">
        <f t="shared" si="301"/>
        <v>3301</v>
      </c>
      <c r="BJ286" s="117">
        <v>4280</v>
      </c>
      <c r="BK286" s="117">
        <f>BL286+BP286-1000</f>
        <v>3280</v>
      </c>
      <c r="BL286" s="117">
        <f t="shared" si="302"/>
        <v>70</v>
      </c>
      <c r="BM286" s="117">
        <f t="shared" si="297"/>
        <v>70</v>
      </c>
      <c r="BN286" s="117">
        <f t="shared" si="303"/>
        <v>4210</v>
      </c>
      <c r="BO286" s="119"/>
      <c r="BP286" s="118">
        <f t="shared" si="304"/>
        <v>4210</v>
      </c>
      <c r="BQ286" s="117"/>
      <c r="BR286" s="117">
        <v>2100</v>
      </c>
      <c r="BS286" s="17" t="s">
        <v>112</v>
      </c>
      <c r="BT286" s="163"/>
    </row>
    <row r="287" spans="1:72" s="22" customFormat="1" ht="30" x14ac:dyDescent="0.2">
      <c r="A287" s="17">
        <f t="shared" si="305"/>
        <v>8</v>
      </c>
      <c r="B287" s="182" t="s">
        <v>619</v>
      </c>
      <c r="C287" s="14"/>
      <c r="D287" s="14"/>
      <c r="E287" s="21">
        <v>2019</v>
      </c>
      <c r="F287" s="129" t="s">
        <v>929</v>
      </c>
      <c r="G287" s="117">
        <v>6102</v>
      </c>
      <c r="H287" s="117">
        <v>4000</v>
      </c>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118"/>
      <c r="AQ287" s="118"/>
      <c r="AR287" s="118"/>
      <c r="AS287" s="117"/>
      <c r="AT287" s="117"/>
      <c r="AU287" s="119"/>
      <c r="AV287" s="119"/>
      <c r="AW287" s="119"/>
      <c r="AX287" s="118"/>
      <c r="AY287" s="118"/>
      <c r="AZ287" s="118"/>
      <c r="BA287" s="118"/>
      <c r="BB287" s="118"/>
      <c r="BC287" s="118"/>
      <c r="BD287" s="117"/>
      <c r="BE287" s="118"/>
      <c r="BF287" s="118"/>
      <c r="BG287" s="118"/>
      <c r="BH287" s="117">
        <f t="shared" si="300"/>
        <v>0</v>
      </c>
      <c r="BI287" s="119">
        <f t="shared" si="301"/>
        <v>6102</v>
      </c>
      <c r="BJ287" s="117">
        <v>4000</v>
      </c>
      <c r="BK287" s="117">
        <f t="shared" si="298"/>
        <v>4000</v>
      </c>
      <c r="BL287" s="117">
        <f t="shared" si="302"/>
        <v>0</v>
      </c>
      <c r="BM287" s="117">
        <f t="shared" si="297"/>
        <v>0</v>
      </c>
      <c r="BN287" s="117">
        <f t="shared" si="303"/>
        <v>4000</v>
      </c>
      <c r="BO287" s="119"/>
      <c r="BP287" s="118">
        <f t="shared" si="304"/>
        <v>4000</v>
      </c>
      <c r="BQ287" s="117"/>
      <c r="BR287" s="117">
        <v>2000</v>
      </c>
      <c r="BS287" s="17" t="s">
        <v>112</v>
      </c>
      <c r="BT287" s="163"/>
    </row>
    <row r="288" spans="1:72" s="22" customFormat="1" ht="30" x14ac:dyDescent="0.2">
      <c r="A288" s="17">
        <f t="shared" si="305"/>
        <v>9</v>
      </c>
      <c r="B288" s="182" t="s">
        <v>620</v>
      </c>
      <c r="C288" s="14"/>
      <c r="D288" s="14"/>
      <c r="E288" s="21">
        <v>2019</v>
      </c>
      <c r="F288" s="225" t="s">
        <v>985</v>
      </c>
      <c r="G288" s="117">
        <v>26008</v>
      </c>
      <c r="H288" s="117">
        <f>G288*0.9</f>
        <v>23407.200000000001</v>
      </c>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118"/>
      <c r="AQ288" s="118"/>
      <c r="AR288" s="118"/>
      <c r="AS288" s="117"/>
      <c r="AT288" s="117"/>
      <c r="AU288" s="119"/>
      <c r="AV288" s="119"/>
      <c r="AW288" s="119"/>
      <c r="AX288" s="118"/>
      <c r="AY288" s="118"/>
      <c r="AZ288" s="118"/>
      <c r="BA288" s="118"/>
      <c r="BB288" s="118"/>
      <c r="BC288" s="118"/>
      <c r="BD288" s="117"/>
      <c r="BE288" s="118"/>
      <c r="BF288" s="118"/>
      <c r="BG288" s="118"/>
      <c r="BH288" s="117">
        <f t="shared" si="300"/>
        <v>0</v>
      </c>
      <c r="BI288" s="119">
        <f t="shared" si="301"/>
        <v>26008</v>
      </c>
      <c r="BJ288" s="117">
        <f>BP288</f>
        <v>10285</v>
      </c>
      <c r="BK288" s="117">
        <f t="shared" si="298"/>
        <v>10285</v>
      </c>
      <c r="BL288" s="117">
        <f t="shared" si="302"/>
        <v>0</v>
      </c>
      <c r="BM288" s="117">
        <f t="shared" si="297"/>
        <v>0</v>
      </c>
      <c r="BN288" s="117">
        <v>4000</v>
      </c>
      <c r="BO288" s="119">
        <v>6285</v>
      </c>
      <c r="BP288" s="118">
        <f t="shared" si="304"/>
        <v>10285</v>
      </c>
      <c r="BQ288" s="117"/>
      <c r="BR288" s="117">
        <v>6000</v>
      </c>
      <c r="BS288" s="17" t="s">
        <v>59</v>
      </c>
      <c r="BT288" s="163"/>
    </row>
    <row r="289" spans="1:72" s="18" customFormat="1" ht="45" x14ac:dyDescent="0.2">
      <c r="A289" s="17">
        <f t="shared" si="305"/>
        <v>10</v>
      </c>
      <c r="B289" s="186" t="s">
        <v>621</v>
      </c>
      <c r="C289" s="14"/>
      <c r="D289" s="14"/>
      <c r="E289" s="21">
        <v>2019</v>
      </c>
      <c r="F289" s="213" t="s">
        <v>134</v>
      </c>
      <c r="G289" s="121">
        <v>2233</v>
      </c>
      <c r="H289" s="121">
        <v>2010</v>
      </c>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118"/>
      <c r="AQ289" s="118"/>
      <c r="AR289" s="118"/>
      <c r="AS289" s="117"/>
      <c r="AT289" s="117"/>
      <c r="AU289" s="119"/>
      <c r="AV289" s="119"/>
      <c r="AW289" s="119"/>
      <c r="AX289" s="118"/>
      <c r="AY289" s="118">
        <v>30</v>
      </c>
      <c r="AZ289" s="118"/>
      <c r="BA289" s="118"/>
      <c r="BB289" s="118"/>
      <c r="BC289" s="118"/>
      <c r="BD289" s="117"/>
      <c r="BE289" s="118"/>
      <c r="BF289" s="118"/>
      <c r="BG289" s="118">
        <v>30</v>
      </c>
      <c r="BH289" s="117">
        <f t="shared" si="300"/>
        <v>30</v>
      </c>
      <c r="BI289" s="119">
        <f t="shared" si="301"/>
        <v>2233</v>
      </c>
      <c r="BJ289" s="121">
        <v>2010</v>
      </c>
      <c r="BK289" s="117">
        <f t="shared" si="298"/>
        <v>2010</v>
      </c>
      <c r="BL289" s="117">
        <f t="shared" si="302"/>
        <v>30</v>
      </c>
      <c r="BM289" s="117">
        <f t="shared" si="297"/>
        <v>30</v>
      </c>
      <c r="BN289" s="117">
        <f t="shared" si="303"/>
        <v>1980</v>
      </c>
      <c r="BO289" s="119"/>
      <c r="BP289" s="118">
        <f t="shared" si="304"/>
        <v>1980</v>
      </c>
      <c r="BQ289" s="117"/>
      <c r="BR289" s="117">
        <v>1000</v>
      </c>
      <c r="BS289" s="17" t="s">
        <v>255</v>
      </c>
      <c r="BT289" s="163"/>
    </row>
    <row r="290" spans="1:72" s="18" customFormat="1" ht="30" x14ac:dyDescent="0.2">
      <c r="A290" s="17">
        <f t="shared" si="305"/>
        <v>11</v>
      </c>
      <c r="B290" s="186" t="s">
        <v>622</v>
      </c>
      <c r="C290" s="14"/>
      <c r="D290" s="14"/>
      <c r="E290" s="21">
        <v>2019</v>
      </c>
      <c r="F290" s="132" t="s">
        <v>623</v>
      </c>
      <c r="G290" s="121">
        <v>9641</v>
      </c>
      <c r="H290" s="121">
        <v>6000</v>
      </c>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118"/>
      <c r="AQ290" s="118"/>
      <c r="AR290" s="118"/>
      <c r="AS290" s="117"/>
      <c r="AT290" s="117"/>
      <c r="AU290" s="119"/>
      <c r="AV290" s="119"/>
      <c r="AW290" s="119"/>
      <c r="AX290" s="118"/>
      <c r="AY290" s="118">
        <v>140</v>
      </c>
      <c r="AZ290" s="118"/>
      <c r="BA290" s="118"/>
      <c r="BB290" s="118"/>
      <c r="BC290" s="118"/>
      <c r="BD290" s="117"/>
      <c r="BE290" s="118"/>
      <c r="BF290" s="118"/>
      <c r="BG290" s="118">
        <v>140</v>
      </c>
      <c r="BH290" s="117">
        <f t="shared" si="300"/>
        <v>140</v>
      </c>
      <c r="BI290" s="119">
        <f t="shared" si="301"/>
        <v>9641</v>
      </c>
      <c r="BJ290" s="121">
        <v>6000</v>
      </c>
      <c r="BK290" s="117">
        <f t="shared" si="298"/>
        <v>6000</v>
      </c>
      <c r="BL290" s="117">
        <f t="shared" si="302"/>
        <v>140</v>
      </c>
      <c r="BM290" s="117">
        <f t="shared" si="297"/>
        <v>140</v>
      </c>
      <c r="BN290" s="117">
        <f t="shared" si="303"/>
        <v>5860</v>
      </c>
      <c r="BO290" s="119"/>
      <c r="BP290" s="118">
        <f t="shared" si="304"/>
        <v>5860</v>
      </c>
      <c r="BQ290" s="117"/>
      <c r="BR290" s="117">
        <v>2900</v>
      </c>
      <c r="BS290" s="17" t="s">
        <v>255</v>
      </c>
      <c r="BT290" s="163"/>
    </row>
    <row r="291" spans="1:72" s="18" customFormat="1" ht="30" x14ac:dyDescent="0.2">
      <c r="A291" s="17">
        <f t="shared" si="305"/>
        <v>12</v>
      </c>
      <c r="B291" s="186" t="s">
        <v>624</v>
      </c>
      <c r="C291" s="14"/>
      <c r="D291" s="14"/>
      <c r="E291" s="21">
        <v>2019</v>
      </c>
      <c r="F291" s="132" t="s">
        <v>625</v>
      </c>
      <c r="G291" s="121">
        <v>5481</v>
      </c>
      <c r="H291" s="121">
        <v>3945</v>
      </c>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118"/>
      <c r="AQ291" s="118"/>
      <c r="AR291" s="118"/>
      <c r="AS291" s="117"/>
      <c r="AT291" s="117"/>
      <c r="AU291" s="119"/>
      <c r="AV291" s="119"/>
      <c r="AW291" s="119"/>
      <c r="AX291" s="118"/>
      <c r="AY291" s="118">
        <v>80</v>
      </c>
      <c r="AZ291" s="118"/>
      <c r="BA291" s="118"/>
      <c r="BB291" s="118"/>
      <c r="BC291" s="118"/>
      <c r="BD291" s="117"/>
      <c r="BE291" s="118"/>
      <c r="BF291" s="118"/>
      <c r="BG291" s="118">
        <v>80</v>
      </c>
      <c r="BH291" s="117">
        <f t="shared" si="300"/>
        <v>80</v>
      </c>
      <c r="BI291" s="119">
        <f t="shared" si="301"/>
        <v>5481</v>
      </c>
      <c r="BJ291" s="121">
        <v>3945</v>
      </c>
      <c r="BK291" s="117">
        <f t="shared" si="298"/>
        <v>3945</v>
      </c>
      <c r="BL291" s="117">
        <f t="shared" si="302"/>
        <v>80</v>
      </c>
      <c r="BM291" s="117">
        <f t="shared" si="297"/>
        <v>80</v>
      </c>
      <c r="BN291" s="117">
        <f t="shared" si="303"/>
        <v>3865</v>
      </c>
      <c r="BO291" s="119"/>
      <c r="BP291" s="118">
        <f t="shared" si="304"/>
        <v>3865</v>
      </c>
      <c r="BQ291" s="117"/>
      <c r="BR291" s="117">
        <v>1900</v>
      </c>
      <c r="BS291" s="17" t="s">
        <v>255</v>
      </c>
      <c r="BT291" s="163"/>
    </row>
    <row r="292" spans="1:72" s="18" customFormat="1" ht="30" x14ac:dyDescent="0.2">
      <c r="A292" s="17">
        <f t="shared" si="305"/>
        <v>13</v>
      </c>
      <c r="B292" s="186" t="s">
        <v>626</v>
      </c>
      <c r="C292" s="14"/>
      <c r="D292" s="14"/>
      <c r="E292" s="21">
        <v>2019</v>
      </c>
      <c r="F292" s="132" t="s">
        <v>627</v>
      </c>
      <c r="G292" s="121">
        <v>8279</v>
      </c>
      <c r="H292" s="121">
        <v>6045</v>
      </c>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118"/>
      <c r="AQ292" s="118"/>
      <c r="AR292" s="118"/>
      <c r="AS292" s="117"/>
      <c r="AT292" s="117"/>
      <c r="AU292" s="119"/>
      <c r="AV292" s="119"/>
      <c r="AW292" s="119"/>
      <c r="AX292" s="118"/>
      <c r="AY292" s="118">
        <v>120</v>
      </c>
      <c r="AZ292" s="118"/>
      <c r="BA292" s="118"/>
      <c r="BB292" s="118"/>
      <c r="BC292" s="118"/>
      <c r="BD292" s="117"/>
      <c r="BE292" s="118"/>
      <c r="BF292" s="118"/>
      <c r="BG292" s="118">
        <v>120</v>
      </c>
      <c r="BH292" s="117">
        <f t="shared" si="300"/>
        <v>120</v>
      </c>
      <c r="BI292" s="119">
        <f t="shared" si="301"/>
        <v>8279</v>
      </c>
      <c r="BJ292" s="121">
        <v>6045</v>
      </c>
      <c r="BK292" s="117">
        <f t="shared" si="298"/>
        <v>6045</v>
      </c>
      <c r="BL292" s="117">
        <f t="shared" si="302"/>
        <v>120</v>
      </c>
      <c r="BM292" s="117">
        <f t="shared" si="297"/>
        <v>120</v>
      </c>
      <c r="BN292" s="117">
        <f t="shared" si="303"/>
        <v>5925</v>
      </c>
      <c r="BO292" s="119"/>
      <c r="BP292" s="118">
        <f t="shared" si="304"/>
        <v>5925</v>
      </c>
      <c r="BQ292" s="117"/>
      <c r="BR292" s="117">
        <v>3000</v>
      </c>
      <c r="BS292" s="17" t="s">
        <v>255</v>
      </c>
      <c r="BT292" s="163"/>
    </row>
    <row r="293" spans="1:72" s="18" customFormat="1" ht="30" x14ac:dyDescent="0.2">
      <c r="A293" s="17">
        <f t="shared" si="305"/>
        <v>14</v>
      </c>
      <c r="B293" s="186" t="s">
        <v>628</v>
      </c>
      <c r="C293" s="14"/>
      <c r="D293" s="14"/>
      <c r="E293" s="21">
        <v>2019</v>
      </c>
      <c r="F293" s="212" t="s">
        <v>629</v>
      </c>
      <c r="G293" s="121">
        <v>5953</v>
      </c>
      <c r="H293" s="121">
        <v>4000</v>
      </c>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118"/>
      <c r="AQ293" s="118"/>
      <c r="AR293" s="118"/>
      <c r="AS293" s="117"/>
      <c r="AT293" s="117"/>
      <c r="AU293" s="119"/>
      <c r="AV293" s="119"/>
      <c r="AW293" s="119"/>
      <c r="AX293" s="118"/>
      <c r="AY293" s="118">
        <v>85</v>
      </c>
      <c r="AZ293" s="118"/>
      <c r="BA293" s="118"/>
      <c r="BB293" s="118"/>
      <c r="BC293" s="118"/>
      <c r="BD293" s="117"/>
      <c r="BE293" s="118"/>
      <c r="BF293" s="118"/>
      <c r="BG293" s="118">
        <v>85</v>
      </c>
      <c r="BH293" s="117">
        <f t="shared" si="300"/>
        <v>85</v>
      </c>
      <c r="BI293" s="119">
        <f t="shared" si="301"/>
        <v>5953</v>
      </c>
      <c r="BJ293" s="121">
        <v>4000</v>
      </c>
      <c r="BK293" s="117">
        <f t="shared" si="298"/>
        <v>4000</v>
      </c>
      <c r="BL293" s="117">
        <f t="shared" si="302"/>
        <v>85</v>
      </c>
      <c r="BM293" s="117">
        <f t="shared" si="297"/>
        <v>85</v>
      </c>
      <c r="BN293" s="117">
        <f t="shared" si="303"/>
        <v>3915</v>
      </c>
      <c r="BO293" s="119"/>
      <c r="BP293" s="118">
        <f t="shared" si="304"/>
        <v>3915</v>
      </c>
      <c r="BQ293" s="117"/>
      <c r="BR293" s="117">
        <v>1900</v>
      </c>
      <c r="BS293" s="17" t="s">
        <v>255</v>
      </c>
      <c r="BT293" s="163"/>
    </row>
    <row r="294" spans="1:72" s="20" customFormat="1" ht="30" x14ac:dyDescent="0.2">
      <c r="A294" s="17">
        <f t="shared" si="305"/>
        <v>15</v>
      </c>
      <c r="B294" s="182" t="s">
        <v>630</v>
      </c>
      <c r="C294" s="8"/>
      <c r="D294" s="36"/>
      <c r="E294" s="37"/>
      <c r="F294" s="226" t="s">
        <v>919</v>
      </c>
      <c r="G294" s="117">
        <v>6467</v>
      </c>
      <c r="H294" s="121">
        <v>2822</v>
      </c>
      <c r="I294" s="118"/>
      <c r="J294" s="118"/>
      <c r="K294" s="118"/>
      <c r="L294" s="117"/>
      <c r="M294" s="117"/>
      <c r="N294" s="117"/>
      <c r="O294" s="117"/>
      <c r="P294" s="118"/>
      <c r="Q294" s="118"/>
      <c r="R294" s="117"/>
      <c r="S294" s="117"/>
      <c r="T294" s="118"/>
      <c r="U294" s="117"/>
      <c r="V294" s="117"/>
      <c r="W294" s="117"/>
      <c r="X294" s="117"/>
      <c r="Y294" s="121"/>
      <c r="Z294" s="118"/>
      <c r="AA294" s="118"/>
      <c r="AB294" s="117"/>
      <c r="AC294" s="117"/>
      <c r="AD294" s="117"/>
      <c r="AE294" s="118"/>
      <c r="AF294" s="118"/>
      <c r="AG294" s="117"/>
      <c r="AH294" s="117"/>
      <c r="AI294" s="117"/>
      <c r="AJ294" s="117"/>
      <c r="AK294" s="117"/>
      <c r="AL294" s="117"/>
      <c r="AM294" s="117"/>
      <c r="AN294" s="117"/>
      <c r="AO294" s="117"/>
      <c r="AP294" s="118"/>
      <c r="AQ294" s="118"/>
      <c r="AR294" s="118"/>
      <c r="AS294" s="117"/>
      <c r="AT294" s="117"/>
      <c r="AU294" s="117"/>
      <c r="AV294" s="121"/>
      <c r="AW294" s="130"/>
      <c r="AX294" s="118"/>
      <c r="AY294" s="130"/>
      <c r="AZ294" s="130"/>
      <c r="BA294" s="130"/>
      <c r="BB294" s="118"/>
      <c r="BC294" s="118"/>
      <c r="BD294" s="118"/>
      <c r="BE294" s="118"/>
      <c r="BF294" s="118"/>
      <c r="BG294" s="117"/>
      <c r="BH294" s="117"/>
      <c r="BI294" s="117">
        <v>6467</v>
      </c>
      <c r="BJ294" s="121">
        <v>2822</v>
      </c>
      <c r="BK294" s="117">
        <f t="shared" si="298"/>
        <v>4600</v>
      </c>
      <c r="BL294" s="117">
        <f>BH294</f>
        <v>0</v>
      </c>
      <c r="BM294" s="117">
        <f t="shared" si="297"/>
        <v>0</v>
      </c>
      <c r="BN294" s="117">
        <f>BJ294-BL294</f>
        <v>2822</v>
      </c>
      <c r="BO294" s="130">
        <v>1778</v>
      </c>
      <c r="BP294" s="130">
        <f>BN294+BO294</f>
        <v>4600</v>
      </c>
      <c r="BQ294" s="117"/>
      <c r="BR294" s="117">
        <v>2300</v>
      </c>
      <c r="BS294" s="17" t="s">
        <v>255</v>
      </c>
      <c r="BT294" s="109"/>
    </row>
    <row r="295" spans="1:72" s="18" customFormat="1" ht="30" x14ac:dyDescent="0.2">
      <c r="A295" s="17">
        <f t="shared" si="305"/>
        <v>16</v>
      </c>
      <c r="B295" s="182" t="s">
        <v>631</v>
      </c>
      <c r="C295" s="14"/>
      <c r="D295" s="14"/>
      <c r="E295" s="21">
        <v>2019</v>
      </c>
      <c r="F295" s="129" t="s">
        <v>930</v>
      </c>
      <c r="G295" s="227">
        <v>4556</v>
      </c>
      <c r="H295" s="117">
        <v>3000</v>
      </c>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118"/>
      <c r="AQ295" s="118"/>
      <c r="AR295" s="118"/>
      <c r="AS295" s="117"/>
      <c r="AT295" s="117"/>
      <c r="AU295" s="119"/>
      <c r="AV295" s="119"/>
      <c r="AW295" s="119"/>
      <c r="AX295" s="118"/>
      <c r="AY295" s="118">
        <v>120</v>
      </c>
      <c r="AZ295" s="118"/>
      <c r="BA295" s="118"/>
      <c r="BB295" s="118"/>
      <c r="BC295" s="118"/>
      <c r="BD295" s="117"/>
      <c r="BE295" s="118"/>
      <c r="BF295" s="118"/>
      <c r="BG295" s="118">
        <v>120</v>
      </c>
      <c r="BH295" s="117">
        <f t="shared" si="300"/>
        <v>120</v>
      </c>
      <c r="BI295" s="119">
        <f t="shared" si="301"/>
        <v>4556</v>
      </c>
      <c r="BJ295" s="117">
        <v>3000</v>
      </c>
      <c r="BK295" s="117">
        <f t="shared" si="298"/>
        <v>3854</v>
      </c>
      <c r="BL295" s="117">
        <f t="shared" si="302"/>
        <v>120</v>
      </c>
      <c r="BM295" s="117">
        <f t="shared" si="297"/>
        <v>120</v>
      </c>
      <c r="BN295" s="117">
        <f t="shared" si="303"/>
        <v>2880</v>
      </c>
      <c r="BO295" s="119"/>
      <c r="BP295" s="118">
        <v>3734</v>
      </c>
      <c r="BQ295" s="117"/>
      <c r="BR295" s="117">
        <v>2300</v>
      </c>
      <c r="BS295" s="17" t="s">
        <v>149</v>
      </c>
      <c r="BT295" s="163"/>
    </row>
    <row r="296" spans="1:72" s="18" customFormat="1" ht="30" x14ac:dyDescent="0.2">
      <c r="A296" s="17">
        <f t="shared" si="305"/>
        <v>17</v>
      </c>
      <c r="B296" s="182" t="s">
        <v>632</v>
      </c>
      <c r="C296" s="14"/>
      <c r="D296" s="14"/>
      <c r="E296" s="21">
        <v>2019</v>
      </c>
      <c r="F296" s="129" t="s">
        <v>931</v>
      </c>
      <c r="G296" s="117">
        <v>5135</v>
      </c>
      <c r="H296" s="117">
        <v>3300</v>
      </c>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118"/>
      <c r="AQ296" s="118"/>
      <c r="AR296" s="118"/>
      <c r="AS296" s="117"/>
      <c r="AT296" s="117"/>
      <c r="AU296" s="119"/>
      <c r="AV296" s="119"/>
      <c r="AW296" s="119"/>
      <c r="AX296" s="118"/>
      <c r="AY296" s="118">
        <v>80</v>
      </c>
      <c r="AZ296" s="118"/>
      <c r="BA296" s="118"/>
      <c r="BB296" s="118"/>
      <c r="BC296" s="118"/>
      <c r="BD296" s="117"/>
      <c r="BE296" s="118"/>
      <c r="BF296" s="118"/>
      <c r="BG296" s="118">
        <v>80</v>
      </c>
      <c r="BH296" s="117">
        <f t="shared" si="300"/>
        <v>80</v>
      </c>
      <c r="BI296" s="119">
        <f t="shared" si="301"/>
        <v>5135</v>
      </c>
      <c r="BJ296" s="117">
        <v>3300</v>
      </c>
      <c r="BK296" s="117">
        <f t="shared" si="298"/>
        <v>4154</v>
      </c>
      <c r="BL296" s="117">
        <f t="shared" si="302"/>
        <v>80</v>
      </c>
      <c r="BM296" s="117">
        <f t="shared" si="297"/>
        <v>80</v>
      </c>
      <c r="BN296" s="117">
        <f t="shared" si="303"/>
        <v>3220</v>
      </c>
      <c r="BO296" s="119"/>
      <c r="BP296" s="118">
        <v>4074</v>
      </c>
      <c r="BQ296" s="117"/>
      <c r="BR296" s="117">
        <v>2000</v>
      </c>
      <c r="BS296" s="17" t="s">
        <v>149</v>
      </c>
      <c r="BT296" s="163"/>
    </row>
    <row r="297" spans="1:72" s="18" customFormat="1" ht="30" x14ac:dyDescent="0.2">
      <c r="A297" s="17">
        <f t="shared" si="305"/>
        <v>18</v>
      </c>
      <c r="B297" s="182" t="s">
        <v>932</v>
      </c>
      <c r="C297" s="14"/>
      <c r="D297" s="14"/>
      <c r="E297" s="21">
        <v>2019</v>
      </c>
      <c r="F297" s="129" t="s">
        <v>933</v>
      </c>
      <c r="G297" s="117">
        <v>5131</v>
      </c>
      <c r="H297" s="117">
        <v>3150</v>
      </c>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118"/>
      <c r="AQ297" s="118"/>
      <c r="AR297" s="118"/>
      <c r="AS297" s="117"/>
      <c r="AT297" s="117"/>
      <c r="AU297" s="119"/>
      <c r="AV297" s="119"/>
      <c r="AW297" s="119"/>
      <c r="AX297" s="118"/>
      <c r="AY297" s="118">
        <v>80</v>
      </c>
      <c r="AZ297" s="118"/>
      <c r="BA297" s="118"/>
      <c r="BB297" s="118"/>
      <c r="BC297" s="118"/>
      <c r="BD297" s="117"/>
      <c r="BE297" s="118"/>
      <c r="BF297" s="118"/>
      <c r="BG297" s="118">
        <v>80</v>
      </c>
      <c r="BH297" s="117">
        <f t="shared" si="300"/>
        <v>80</v>
      </c>
      <c r="BI297" s="119">
        <f t="shared" si="301"/>
        <v>5131</v>
      </c>
      <c r="BJ297" s="117">
        <v>3150</v>
      </c>
      <c r="BK297" s="117">
        <f t="shared" si="298"/>
        <v>3150</v>
      </c>
      <c r="BL297" s="117">
        <f t="shared" si="302"/>
        <v>80</v>
      </c>
      <c r="BM297" s="117">
        <f t="shared" si="297"/>
        <v>80</v>
      </c>
      <c r="BN297" s="117">
        <f t="shared" si="303"/>
        <v>3070</v>
      </c>
      <c r="BO297" s="119"/>
      <c r="BP297" s="118">
        <f t="shared" si="304"/>
        <v>3070</v>
      </c>
      <c r="BQ297" s="117"/>
      <c r="BR297" s="117">
        <v>1500</v>
      </c>
      <c r="BS297" s="17" t="s">
        <v>149</v>
      </c>
      <c r="BT297" s="163"/>
    </row>
    <row r="298" spans="1:72" s="18" customFormat="1" ht="15.75" x14ac:dyDescent="0.2">
      <c r="A298" s="17">
        <f t="shared" si="305"/>
        <v>19</v>
      </c>
      <c r="B298" s="182" t="s">
        <v>633</v>
      </c>
      <c r="C298" s="14"/>
      <c r="D298" s="14"/>
      <c r="E298" s="21">
        <v>2019</v>
      </c>
      <c r="F298" s="132" t="s">
        <v>634</v>
      </c>
      <c r="G298" s="117">
        <v>8062</v>
      </c>
      <c r="H298" s="121">
        <v>7089</v>
      </c>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118"/>
      <c r="AQ298" s="118"/>
      <c r="AR298" s="118"/>
      <c r="AS298" s="117"/>
      <c r="AT298" s="117"/>
      <c r="AU298" s="119"/>
      <c r="AV298" s="119"/>
      <c r="AW298" s="119"/>
      <c r="AX298" s="118"/>
      <c r="AY298" s="118">
        <v>115</v>
      </c>
      <c r="AZ298" s="118"/>
      <c r="BA298" s="118"/>
      <c r="BB298" s="118"/>
      <c r="BC298" s="118"/>
      <c r="BD298" s="117"/>
      <c r="BE298" s="118"/>
      <c r="BF298" s="118"/>
      <c r="BG298" s="118">
        <v>115</v>
      </c>
      <c r="BH298" s="117">
        <f t="shared" si="300"/>
        <v>115</v>
      </c>
      <c r="BI298" s="119">
        <f t="shared" si="301"/>
        <v>8062</v>
      </c>
      <c r="BJ298" s="121">
        <v>7089</v>
      </c>
      <c r="BK298" s="117">
        <f t="shared" si="298"/>
        <v>7089</v>
      </c>
      <c r="BL298" s="117">
        <v>155</v>
      </c>
      <c r="BM298" s="117">
        <f t="shared" si="297"/>
        <v>115</v>
      </c>
      <c r="BN298" s="117">
        <f t="shared" si="303"/>
        <v>6934</v>
      </c>
      <c r="BO298" s="119"/>
      <c r="BP298" s="118">
        <f t="shared" si="304"/>
        <v>6934</v>
      </c>
      <c r="BQ298" s="117">
        <v>6934</v>
      </c>
      <c r="BR298" s="117">
        <v>3800</v>
      </c>
      <c r="BS298" s="17" t="s">
        <v>304</v>
      </c>
      <c r="BT298" s="163"/>
    </row>
    <row r="299" spans="1:72" s="18" customFormat="1" ht="30" x14ac:dyDescent="0.2">
      <c r="A299" s="17">
        <f t="shared" si="305"/>
        <v>20</v>
      </c>
      <c r="B299" s="182" t="s">
        <v>635</v>
      </c>
      <c r="C299" s="14"/>
      <c r="D299" s="14"/>
      <c r="E299" s="21">
        <v>2019</v>
      </c>
      <c r="F299" s="132" t="s">
        <v>636</v>
      </c>
      <c r="G299" s="117">
        <v>9445</v>
      </c>
      <c r="H299" s="117">
        <v>3500</v>
      </c>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118"/>
      <c r="AQ299" s="118"/>
      <c r="AR299" s="118"/>
      <c r="AS299" s="117"/>
      <c r="AT299" s="117"/>
      <c r="AU299" s="119"/>
      <c r="AV299" s="119"/>
      <c r="AW299" s="119"/>
      <c r="AX299" s="118"/>
      <c r="AY299" s="118">
        <v>140</v>
      </c>
      <c r="AZ299" s="118"/>
      <c r="BA299" s="118"/>
      <c r="BB299" s="118"/>
      <c r="BC299" s="118"/>
      <c r="BD299" s="117"/>
      <c r="BE299" s="118"/>
      <c r="BF299" s="118"/>
      <c r="BG299" s="118">
        <v>140</v>
      </c>
      <c r="BH299" s="117">
        <f t="shared" si="300"/>
        <v>140</v>
      </c>
      <c r="BI299" s="119">
        <f t="shared" si="301"/>
        <v>9445</v>
      </c>
      <c r="BJ299" s="117">
        <v>3500</v>
      </c>
      <c r="BK299" s="117">
        <f t="shared" si="298"/>
        <v>3500</v>
      </c>
      <c r="BL299" s="117">
        <f t="shared" si="302"/>
        <v>140</v>
      </c>
      <c r="BM299" s="117">
        <f t="shared" si="297"/>
        <v>140</v>
      </c>
      <c r="BN299" s="117">
        <f t="shared" si="303"/>
        <v>3360</v>
      </c>
      <c r="BO299" s="119"/>
      <c r="BP299" s="118">
        <f t="shared" si="304"/>
        <v>3360</v>
      </c>
      <c r="BQ299" s="117"/>
      <c r="BR299" s="117">
        <v>2500</v>
      </c>
      <c r="BS299" s="17" t="s">
        <v>175</v>
      </c>
      <c r="BT299" s="163"/>
    </row>
    <row r="300" spans="1:72" s="18" customFormat="1" ht="30" x14ac:dyDescent="0.2">
      <c r="A300" s="17">
        <f t="shared" si="305"/>
        <v>21</v>
      </c>
      <c r="B300" s="182" t="s">
        <v>637</v>
      </c>
      <c r="C300" s="14"/>
      <c r="D300" s="14"/>
      <c r="E300" s="21">
        <v>2019</v>
      </c>
      <c r="F300" s="129" t="s">
        <v>934</v>
      </c>
      <c r="G300" s="117">
        <v>3926</v>
      </c>
      <c r="H300" s="117">
        <v>2100</v>
      </c>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118"/>
      <c r="AQ300" s="118"/>
      <c r="AR300" s="118"/>
      <c r="AS300" s="117"/>
      <c r="AT300" s="117"/>
      <c r="AU300" s="119"/>
      <c r="AV300" s="119"/>
      <c r="AW300" s="119"/>
      <c r="AX300" s="118"/>
      <c r="AY300" s="118">
        <v>55</v>
      </c>
      <c r="AZ300" s="118"/>
      <c r="BA300" s="118"/>
      <c r="BB300" s="118"/>
      <c r="BC300" s="118"/>
      <c r="BD300" s="117"/>
      <c r="BE300" s="118"/>
      <c r="BF300" s="118"/>
      <c r="BG300" s="118">
        <v>55</v>
      </c>
      <c r="BH300" s="117">
        <f t="shared" si="300"/>
        <v>55</v>
      </c>
      <c r="BI300" s="119">
        <f t="shared" si="301"/>
        <v>3926</v>
      </c>
      <c r="BJ300" s="117">
        <v>2100</v>
      </c>
      <c r="BK300" s="117">
        <f t="shared" si="298"/>
        <v>2100</v>
      </c>
      <c r="BL300" s="117">
        <f t="shared" si="302"/>
        <v>55</v>
      </c>
      <c r="BM300" s="117">
        <f t="shared" si="297"/>
        <v>55</v>
      </c>
      <c r="BN300" s="117">
        <f t="shared" si="303"/>
        <v>2045</v>
      </c>
      <c r="BO300" s="119"/>
      <c r="BP300" s="118">
        <f t="shared" si="304"/>
        <v>2045</v>
      </c>
      <c r="BQ300" s="117"/>
      <c r="BR300" s="117">
        <v>1000</v>
      </c>
      <c r="BS300" s="17" t="s">
        <v>175</v>
      </c>
      <c r="BT300" s="163"/>
    </row>
    <row r="301" spans="1:72" s="18" customFormat="1" ht="30" x14ac:dyDescent="0.2">
      <c r="A301" s="17">
        <f t="shared" si="305"/>
        <v>22</v>
      </c>
      <c r="B301" s="182" t="s">
        <v>935</v>
      </c>
      <c r="C301" s="14"/>
      <c r="D301" s="14"/>
      <c r="E301" s="21">
        <v>2019</v>
      </c>
      <c r="F301" s="129" t="s">
        <v>936</v>
      </c>
      <c r="G301" s="227">
        <v>3279</v>
      </c>
      <c r="H301" s="117">
        <v>2180</v>
      </c>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118"/>
      <c r="AQ301" s="118"/>
      <c r="AR301" s="118"/>
      <c r="AS301" s="117"/>
      <c r="AT301" s="117"/>
      <c r="AU301" s="119"/>
      <c r="AV301" s="119"/>
      <c r="AW301" s="119"/>
      <c r="AX301" s="118"/>
      <c r="AY301" s="118"/>
      <c r="AZ301" s="118"/>
      <c r="BA301" s="118"/>
      <c r="BB301" s="118"/>
      <c r="BC301" s="118"/>
      <c r="BD301" s="117"/>
      <c r="BE301" s="118"/>
      <c r="BF301" s="118"/>
      <c r="BG301" s="117"/>
      <c r="BH301" s="117">
        <f>BG301</f>
        <v>0</v>
      </c>
      <c r="BI301" s="119">
        <f>G301</f>
        <v>3279</v>
      </c>
      <c r="BJ301" s="117">
        <v>2180</v>
      </c>
      <c r="BK301" s="117">
        <f t="shared" si="298"/>
        <v>2180</v>
      </c>
      <c r="BL301" s="117">
        <f>BH301</f>
        <v>0</v>
      </c>
      <c r="BM301" s="117">
        <f t="shared" si="297"/>
        <v>0</v>
      </c>
      <c r="BN301" s="117">
        <f>BJ301-BL301</f>
        <v>2180</v>
      </c>
      <c r="BO301" s="119"/>
      <c r="BP301" s="118">
        <f>BN301+BO301</f>
        <v>2180</v>
      </c>
      <c r="BQ301" s="117"/>
      <c r="BR301" s="117">
        <v>1100</v>
      </c>
      <c r="BS301" s="17" t="s">
        <v>175</v>
      </c>
      <c r="BT301" s="163"/>
    </row>
    <row r="302" spans="1:72" s="20" customFormat="1" ht="30" x14ac:dyDescent="0.2">
      <c r="A302" s="17">
        <f t="shared" si="305"/>
        <v>23</v>
      </c>
      <c r="B302" s="182" t="s">
        <v>638</v>
      </c>
      <c r="C302" s="8"/>
      <c r="D302" s="36"/>
      <c r="E302" s="37"/>
      <c r="F302" s="129" t="s">
        <v>937</v>
      </c>
      <c r="G302" s="117">
        <v>7809</v>
      </c>
      <c r="H302" s="117">
        <v>3000</v>
      </c>
      <c r="I302" s="118"/>
      <c r="J302" s="118"/>
      <c r="K302" s="118"/>
      <c r="L302" s="117"/>
      <c r="M302" s="117"/>
      <c r="N302" s="117"/>
      <c r="O302" s="117"/>
      <c r="P302" s="118"/>
      <c r="Q302" s="118"/>
      <c r="R302" s="117"/>
      <c r="S302" s="117"/>
      <c r="T302" s="118"/>
      <c r="U302" s="117"/>
      <c r="V302" s="117"/>
      <c r="W302" s="117"/>
      <c r="X302" s="117"/>
      <c r="Y302" s="121"/>
      <c r="Z302" s="118"/>
      <c r="AA302" s="118"/>
      <c r="AB302" s="117"/>
      <c r="AC302" s="117"/>
      <c r="AD302" s="117"/>
      <c r="AE302" s="118"/>
      <c r="AF302" s="118"/>
      <c r="AG302" s="117"/>
      <c r="AH302" s="117"/>
      <c r="AI302" s="117"/>
      <c r="AJ302" s="117"/>
      <c r="AK302" s="117"/>
      <c r="AL302" s="117"/>
      <c r="AM302" s="117"/>
      <c r="AN302" s="117"/>
      <c r="AO302" s="117"/>
      <c r="AP302" s="118"/>
      <c r="AQ302" s="118"/>
      <c r="AR302" s="118"/>
      <c r="AS302" s="117"/>
      <c r="AT302" s="117"/>
      <c r="AU302" s="117"/>
      <c r="AV302" s="121"/>
      <c r="AW302" s="130"/>
      <c r="AX302" s="118"/>
      <c r="AY302" s="130"/>
      <c r="AZ302" s="130"/>
      <c r="BA302" s="130"/>
      <c r="BB302" s="118"/>
      <c r="BC302" s="118"/>
      <c r="BD302" s="118"/>
      <c r="BE302" s="118"/>
      <c r="BF302" s="118"/>
      <c r="BG302" s="117"/>
      <c r="BH302" s="117"/>
      <c r="BI302" s="117">
        <v>8447</v>
      </c>
      <c r="BJ302" s="117">
        <v>3000</v>
      </c>
      <c r="BK302" s="117">
        <f t="shared" si="298"/>
        <v>3000</v>
      </c>
      <c r="BL302" s="117">
        <f t="shared" si="302"/>
        <v>0</v>
      </c>
      <c r="BM302" s="117">
        <f t="shared" si="297"/>
        <v>0</v>
      </c>
      <c r="BN302" s="117">
        <f t="shared" si="303"/>
        <v>3000</v>
      </c>
      <c r="BO302" s="130"/>
      <c r="BP302" s="130">
        <f>BN302+BO302</f>
        <v>3000</v>
      </c>
      <c r="BQ302" s="117"/>
      <c r="BR302" s="117">
        <v>2300</v>
      </c>
      <c r="BS302" s="131" t="s">
        <v>175</v>
      </c>
      <c r="BT302" s="109"/>
    </row>
    <row r="303" spans="1:72" s="20" customFormat="1" ht="15.75" x14ac:dyDescent="0.2">
      <c r="A303" s="17"/>
      <c r="B303" s="182"/>
      <c r="C303" s="8"/>
      <c r="D303" s="36"/>
      <c r="E303" s="37"/>
      <c r="F303" s="129"/>
      <c r="G303" s="117"/>
      <c r="H303" s="117"/>
      <c r="I303" s="118"/>
      <c r="J303" s="118"/>
      <c r="K303" s="118"/>
      <c r="L303" s="117"/>
      <c r="M303" s="117"/>
      <c r="N303" s="117"/>
      <c r="O303" s="117"/>
      <c r="P303" s="118"/>
      <c r="Q303" s="118"/>
      <c r="R303" s="117"/>
      <c r="S303" s="117"/>
      <c r="T303" s="118"/>
      <c r="U303" s="117"/>
      <c r="V303" s="117"/>
      <c r="W303" s="117"/>
      <c r="X303" s="117"/>
      <c r="Y303" s="121"/>
      <c r="Z303" s="118"/>
      <c r="AA303" s="118"/>
      <c r="AB303" s="117"/>
      <c r="AC303" s="117"/>
      <c r="AD303" s="117"/>
      <c r="AE303" s="118"/>
      <c r="AF303" s="118"/>
      <c r="AG303" s="117"/>
      <c r="AH303" s="117"/>
      <c r="AI303" s="117"/>
      <c r="AJ303" s="117"/>
      <c r="AK303" s="117"/>
      <c r="AL303" s="117"/>
      <c r="AM303" s="117"/>
      <c r="AN303" s="117"/>
      <c r="AO303" s="117"/>
      <c r="AP303" s="118"/>
      <c r="AQ303" s="118"/>
      <c r="AR303" s="118"/>
      <c r="AS303" s="117"/>
      <c r="AT303" s="117"/>
      <c r="AU303" s="117"/>
      <c r="AV303" s="121"/>
      <c r="AW303" s="130"/>
      <c r="AX303" s="118"/>
      <c r="AY303" s="130"/>
      <c r="AZ303" s="130"/>
      <c r="BA303" s="130"/>
      <c r="BB303" s="118"/>
      <c r="BC303" s="118"/>
      <c r="BD303" s="118"/>
      <c r="BE303" s="118"/>
      <c r="BF303" s="118"/>
      <c r="BG303" s="117"/>
      <c r="BH303" s="117"/>
      <c r="BI303" s="117"/>
      <c r="BJ303" s="117"/>
      <c r="BK303" s="117"/>
      <c r="BL303" s="117"/>
      <c r="BM303" s="117"/>
      <c r="BN303" s="117"/>
      <c r="BO303" s="130"/>
      <c r="BP303" s="130"/>
      <c r="BQ303" s="117"/>
      <c r="BR303" s="117"/>
      <c r="BS303" s="131"/>
      <c r="BT303" s="109"/>
    </row>
    <row r="304" spans="1:72" s="111" customFormat="1" x14ac:dyDescent="0.2">
      <c r="A304" s="53" t="s">
        <v>639</v>
      </c>
      <c r="B304" s="179" t="s">
        <v>640</v>
      </c>
      <c r="C304" s="14"/>
      <c r="D304" s="14"/>
      <c r="E304" s="11"/>
      <c r="F304" s="53"/>
      <c r="G304" s="38">
        <f t="shared" ref="G304:BQ304" si="306">G305+G312</f>
        <v>185141</v>
      </c>
      <c r="H304" s="38">
        <f t="shared" si="306"/>
        <v>97717</v>
      </c>
      <c r="I304" s="38">
        <f t="shared" si="306"/>
        <v>0</v>
      </c>
      <c r="J304" s="38">
        <f t="shared" si="306"/>
        <v>0</v>
      </c>
      <c r="K304" s="38">
        <f t="shared" si="306"/>
        <v>0</v>
      </c>
      <c r="L304" s="38">
        <f t="shared" si="306"/>
        <v>6000</v>
      </c>
      <c r="M304" s="38">
        <f t="shared" si="306"/>
        <v>6000</v>
      </c>
      <c r="N304" s="38">
        <f t="shared" si="306"/>
        <v>2710</v>
      </c>
      <c r="O304" s="38">
        <f t="shared" si="306"/>
        <v>2710</v>
      </c>
      <c r="P304" s="38">
        <f t="shared" si="306"/>
        <v>2910</v>
      </c>
      <c r="Q304" s="38">
        <f t="shared" si="306"/>
        <v>0</v>
      </c>
      <c r="R304" s="38">
        <f t="shared" si="306"/>
        <v>2710</v>
      </c>
      <c r="S304" s="38">
        <f t="shared" si="306"/>
        <v>2710</v>
      </c>
      <c r="T304" s="38">
        <f t="shared" si="306"/>
        <v>0</v>
      </c>
      <c r="U304" s="38">
        <f t="shared" si="306"/>
        <v>0</v>
      </c>
      <c r="V304" s="38">
        <f t="shared" si="306"/>
        <v>5210</v>
      </c>
      <c r="W304" s="38">
        <f t="shared" si="306"/>
        <v>8710</v>
      </c>
      <c r="X304" s="38">
        <f t="shared" si="306"/>
        <v>190432</v>
      </c>
      <c r="Y304" s="38">
        <f t="shared" si="306"/>
        <v>104573</v>
      </c>
      <c r="Z304" s="38">
        <f t="shared" si="306"/>
        <v>0</v>
      </c>
      <c r="AA304" s="38">
        <f t="shared" si="306"/>
        <v>0</v>
      </c>
      <c r="AB304" s="38">
        <f t="shared" si="306"/>
        <v>2800</v>
      </c>
      <c r="AC304" s="38">
        <f t="shared" si="306"/>
        <v>2800</v>
      </c>
      <c r="AD304" s="38">
        <f t="shared" si="306"/>
        <v>0</v>
      </c>
      <c r="AE304" s="38">
        <f t="shared" si="306"/>
        <v>0</v>
      </c>
      <c r="AF304" s="38">
        <f t="shared" si="306"/>
        <v>7510</v>
      </c>
      <c r="AG304" s="38">
        <f t="shared" si="306"/>
        <v>1500</v>
      </c>
      <c r="AH304" s="38">
        <f t="shared" si="306"/>
        <v>4300</v>
      </c>
      <c r="AI304" s="38">
        <f t="shared" si="306"/>
        <v>4300</v>
      </c>
      <c r="AJ304" s="38">
        <f t="shared" si="306"/>
        <v>0</v>
      </c>
      <c r="AK304" s="38">
        <f t="shared" si="306"/>
        <v>0</v>
      </c>
      <c r="AL304" s="38">
        <f t="shared" si="306"/>
        <v>2800</v>
      </c>
      <c r="AM304" s="38">
        <f t="shared" si="306"/>
        <v>2800</v>
      </c>
      <c r="AN304" s="38">
        <f t="shared" si="306"/>
        <v>10710</v>
      </c>
      <c r="AO304" s="38">
        <f t="shared" si="306"/>
        <v>13910</v>
      </c>
      <c r="AP304" s="38">
        <f t="shared" si="306"/>
        <v>19440</v>
      </c>
      <c r="AQ304" s="38">
        <f t="shared" si="306"/>
        <v>1314</v>
      </c>
      <c r="AR304" s="38">
        <f t="shared" si="306"/>
        <v>8881</v>
      </c>
      <c r="AS304" s="38">
        <f t="shared" si="306"/>
        <v>29209</v>
      </c>
      <c r="AT304" s="38">
        <f t="shared" si="306"/>
        <v>28409</v>
      </c>
      <c r="AU304" s="38">
        <f t="shared" si="306"/>
        <v>180222</v>
      </c>
      <c r="AV304" s="38">
        <f t="shared" si="306"/>
        <v>94317</v>
      </c>
      <c r="AW304" s="38">
        <f t="shared" si="306"/>
        <v>23730</v>
      </c>
      <c r="AX304" s="38">
        <f t="shared" si="306"/>
        <v>70577</v>
      </c>
      <c r="AY304" s="38">
        <f t="shared" si="306"/>
        <v>33341</v>
      </c>
      <c r="AZ304" s="38">
        <f t="shared" si="306"/>
        <v>38069</v>
      </c>
      <c r="BA304" s="38">
        <f t="shared" si="306"/>
        <v>0</v>
      </c>
      <c r="BB304" s="38">
        <f t="shared" si="306"/>
        <v>37236</v>
      </c>
      <c r="BC304" s="38">
        <f t="shared" si="306"/>
        <v>0</v>
      </c>
      <c r="BD304" s="38">
        <f t="shared" si="306"/>
        <v>37236</v>
      </c>
      <c r="BE304" s="38">
        <f t="shared" si="306"/>
        <v>3918</v>
      </c>
      <c r="BF304" s="38">
        <f t="shared" si="306"/>
        <v>3918</v>
      </c>
      <c r="BG304" s="38">
        <f t="shared" si="306"/>
        <v>57667</v>
      </c>
      <c r="BH304" s="38">
        <f t="shared" si="306"/>
        <v>57667</v>
      </c>
      <c r="BI304" s="38">
        <f t="shared" si="306"/>
        <v>180622</v>
      </c>
      <c r="BJ304" s="38">
        <f t="shared" si="306"/>
        <v>94717</v>
      </c>
      <c r="BK304" s="38">
        <f>BK305+BK312</f>
        <v>95347</v>
      </c>
      <c r="BL304" s="38">
        <f t="shared" si="306"/>
        <v>57677</v>
      </c>
      <c r="BM304" s="38">
        <f t="shared" si="297"/>
        <v>33341</v>
      </c>
      <c r="BN304" s="38">
        <f t="shared" si="306"/>
        <v>37040</v>
      </c>
      <c r="BO304" s="38">
        <f t="shared" si="306"/>
        <v>1030</v>
      </c>
      <c r="BP304" s="38">
        <f t="shared" si="306"/>
        <v>38070</v>
      </c>
      <c r="BQ304" s="38">
        <f t="shared" si="306"/>
        <v>844</v>
      </c>
      <c r="BR304" s="38">
        <f>BR305+BR312</f>
        <v>37276</v>
      </c>
      <c r="BS304" s="56"/>
      <c r="BT304" s="159"/>
    </row>
    <row r="305" spans="1:72" s="15" customFormat="1" ht="28.5" x14ac:dyDescent="0.2">
      <c r="A305" s="53" t="s">
        <v>52</v>
      </c>
      <c r="B305" s="181" t="s">
        <v>53</v>
      </c>
      <c r="C305" s="14"/>
      <c r="D305" s="14"/>
      <c r="E305" s="14"/>
      <c r="F305" s="35"/>
      <c r="G305" s="81">
        <f t="shared" ref="G305:BQ305" si="307">G306+G307+G308+G309</f>
        <v>6114</v>
      </c>
      <c r="H305" s="81">
        <f t="shared" si="307"/>
        <v>4549</v>
      </c>
      <c r="I305" s="81">
        <f t="shared" si="307"/>
        <v>0</v>
      </c>
      <c r="J305" s="81">
        <f t="shared" si="307"/>
        <v>0</v>
      </c>
      <c r="K305" s="81">
        <f t="shared" si="307"/>
        <v>0</v>
      </c>
      <c r="L305" s="81">
        <f t="shared" si="307"/>
        <v>4000</v>
      </c>
      <c r="M305" s="81">
        <f t="shared" si="307"/>
        <v>4000</v>
      </c>
      <c r="N305" s="81">
        <f t="shared" si="307"/>
        <v>1000</v>
      </c>
      <c r="O305" s="81">
        <f t="shared" si="307"/>
        <v>1000</v>
      </c>
      <c r="P305" s="81">
        <f t="shared" si="307"/>
        <v>1200</v>
      </c>
      <c r="Q305" s="81">
        <f t="shared" si="307"/>
        <v>0</v>
      </c>
      <c r="R305" s="81">
        <f t="shared" si="307"/>
        <v>1000</v>
      </c>
      <c r="S305" s="81">
        <f t="shared" si="307"/>
        <v>1000</v>
      </c>
      <c r="T305" s="81">
        <f t="shared" si="307"/>
        <v>0</v>
      </c>
      <c r="U305" s="81">
        <f t="shared" si="307"/>
        <v>0</v>
      </c>
      <c r="V305" s="81">
        <f t="shared" si="307"/>
        <v>1500</v>
      </c>
      <c r="W305" s="81">
        <f t="shared" si="307"/>
        <v>5000</v>
      </c>
      <c r="X305" s="81">
        <f t="shared" si="307"/>
        <v>13405</v>
      </c>
      <c r="Y305" s="81">
        <f t="shared" si="307"/>
        <v>13405</v>
      </c>
      <c r="Z305" s="81">
        <f t="shared" si="307"/>
        <v>0</v>
      </c>
      <c r="AA305" s="81">
        <f t="shared" si="307"/>
        <v>0</v>
      </c>
      <c r="AB305" s="81">
        <f t="shared" si="307"/>
        <v>500</v>
      </c>
      <c r="AC305" s="81">
        <f t="shared" si="307"/>
        <v>500</v>
      </c>
      <c r="AD305" s="81">
        <f t="shared" si="307"/>
        <v>0</v>
      </c>
      <c r="AE305" s="81">
        <f t="shared" si="307"/>
        <v>0</v>
      </c>
      <c r="AF305" s="81">
        <f t="shared" si="307"/>
        <v>1500</v>
      </c>
      <c r="AG305" s="81">
        <f t="shared" si="307"/>
        <v>500</v>
      </c>
      <c r="AH305" s="81">
        <f t="shared" si="307"/>
        <v>1000</v>
      </c>
      <c r="AI305" s="81">
        <f t="shared" si="307"/>
        <v>1000</v>
      </c>
      <c r="AJ305" s="81">
        <f t="shared" si="307"/>
        <v>0</v>
      </c>
      <c r="AK305" s="81">
        <f t="shared" si="307"/>
        <v>0</v>
      </c>
      <c r="AL305" s="81">
        <f t="shared" si="307"/>
        <v>500</v>
      </c>
      <c r="AM305" s="81">
        <f t="shared" si="307"/>
        <v>500</v>
      </c>
      <c r="AN305" s="81">
        <f t="shared" si="307"/>
        <v>3700</v>
      </c>
      <c r="AO305" s="81">
        <f t="shared" si="307"/>
        <v>6900</v>
      </c>
      <c r="AP305" s="81">
        <f t="shared" si="307"/>
        <v>440</v>
      </c>
      <c r="AQ305" s="81">
        <f t="shared" si="307"/>
        <v>0</v>
      </c>
      <c r="AR305" s="81">
        <f t="shared" si="307"/>
        <v>0</v>
      </c>
      <c r="AS305" s="81">
        <f t="shared" si="307"/>
        <v>3199</v>
      </c>
      <c r="AT305" s="81">
        <f t="shared" si="307"/>
        <v>2399</v>
      </c>
      <c r="AU305" s="81">
        <f t="shared" si="307"/>
        <v>3195</v>
      </c>
      <c r="AV305" s="81">
        <f t="shared" si="307"/>
        <v>3149</v>
      </c>
      <c r="AW305" s="81">
        <f t="shared" si="307"/>
        <v>1430</v>
      </c>
      <c r="AX305" s="81">
        <f t="shared" si="307"/>
        <v>1709</v>
      </c>
      <c r="AY305" s="81">
        <f t="shared" si="307"/>
        <v>841</v>
      </c>
      <c r="AZ305" s="81">
        <f t="shared" si="307"/>
        <v>569</v>
      </c>
      <c r="BA305" s="81">
        <f t="shared" si="307"/>
        <v>0</v>
      </c>
      <c r="BB305" s="81">
        <f t="shared" si="307"/>
        <v>868</v>
      </c>
      <c r="BC305" s="81">
        <f t="shared" si="307"/>
        <v>0</v>
      </c>
      <c r="BD305" s="81">
        <f t="shared" si="307"/>
        <v>868</v>
      </c>
      <c r="BE305" s="81">
        <f t="shared" si="307"/>
        <v>69</v>
      </c>
      <c r="BF305" s="81">
        <f t="shared" si="307"/>
        <v>69</v>
      </c>
      <c r="BG305" s="81">
        <f t="shared" si="307"/>
        <v>2867</v>
      </c>
      <c r="BH305" s="81">
        <f t="shared" si="307"/>
        <v>2867</v>
      </c>
      <c r="BI305" s="81">
        <f t="shared" si="307"/>
        <v>3595</v>
      </c>
      <c r="BJ305" s="81">
        <f t="shared" si="307"/>
        <v>3549</v>
      </c>
      <c r="BK305" s="81">
        <f>BK306+BK307+BK308+BK309</f>
        <v>4179</v>
      </c>
      <c r="BL305" s="81">
        <f t="shared" si="307"/>
        <v>2877</v>
      </c>
      <c r="BM305" s="38">
        <f t="shared" si="297"/>
        <v>841</v>
      </c>
      <c r="BN305" s="81">
        <f t="shared" si="307"/>
        <v>672</v>
      </c>
      <c r="BO305" s="81">
        <f t="shared" si="307"/>
        <v>1030</v>
      </c>
      <c r="BP305" s="81">
        <f t="shared" si="307"/>
        <v>1702</v>
      </c>
      <c r="BQ305" s="81">
        <f t="shared" si="307"/>
        <v>844</v>
      </c>
      <c r="BR305" s="81">
        <f>BR306+BR307+BR308+BR309</f>
        <v>908</v>
      </c>
      <c r="BS305" s="56"/>
      <c r="BT305" s="160"/>
    </row>
    <row r="306" spans="1:72" ht="30" x14ac:dyDescent="0.2">
      <c r="A306" s="17">
        <v>1</v>
      </c>
      <c r="B306" s="182" t="s">
        <v>641</v>
      </c>
      <c r="C306" s="8" t="s">
        <v>642</v>
      </c>
      <c r="D306" s="8"/>
      <c r="E306" s="9">
        <v>2016</v>
      </c>
      <c r="F306" s="131" t="s">
        <v>643</v>
      </c>
      <c r="G306" s="117">
        <v>2718</v>
      </c>
      <c r="H306" s="117">
        <v>2469</v>
      </c>
      <c r="I306" s="118"/>
      <c r="J306" s="118"/>
      <c r="K306" s="118"/>
      <c r="L306" s="117"/>
      <c r="M306" s="117"/>
      <c r="N306" s="117">
        <v>1000</v>
      </c>
      <c r="O306" s="117">
        <v>1000</v>
      </c>
      <c r="P306" s="118">
        <v>1200</v>
      </c>
      <c r="Q306" s="118"/>
      <c r="R306" s="117">
        <v>1000</v>
      </c>
      <c r="S306" s="117">
        <v>1000</v>
      </c>
      <c r="T306" s="118"/>
      <c r="U306" s="117"/>
      <c r="V306" s="117">
        <f>L306+N306</f>
        <v>1000</v>
      </c>
      <c r="W306" s="117">
        <f>M306+O306</f>
        <v>1000</v>
      </c>
      <c r="X306" s="118">
        <v>1069</v>
      </c>
      <c r="Y306" s="118">
        <v>1069</v>
      </c>
      <c r="Z306" s="118"/>
      <c r="AA306" s="118"/>
      <c r="AB306" s="117">
        <v>500</v>
      </c>
      <c r="AC306" s="117">
        <v>500</v>
      </c>
      <c r="AD306" s="117"/>
      <c r="AE306" s="118"/>
      <c r="AF306" s="118">
        <f>V306+AC306</f>
        <v>1500</v>
      </c>
      <c r="AG306" s="117">
        <v>500</v>
      </c>
      <c r="AH306" s="117">
        <f>AB306+AG306</f>
        <v>1000</v>
      </c>
      <c r="AI306" s="117">
        <f>AH306</f>
        <v>1000</v>
      </c>
      <c r="AJ306" s="117"/>
      <c r="AK306" s="117"/>
      <c r="AL306" s="117">
        <f>AM306</f>
        <v>500</v>
      </c>
      <c r="AM306" s="117">
        <v>500</v>
      </c>
      <c r="AN306" s="117">
        <f>V306+AH306</f>
        <v>2000</v>
      </c>
      <c r="AO306" s="117">
        <f>W306+AI306</f>
        <v>2000</v>
      </c>
      <c r="AP306" s="118"/>
      <c r="AQ306" s="118"/>
      <c r="AR306" s="118"/>
      <c r="AS306" s="117">
        <f>X306+AJ306</f>
        <v>1069</v>
      </c>
      <c r="AT306" s="117">
        <f>Y306+AK306</f>
        <v>1069</v>
      </c>
      <c r="AU306" s="118">
        <v>1069</v>
      </c>
      <c r="AV306" s="118">
        <v>1069</v>
      </c>
      <c r="AW306" s="118">
        <v>1000</v>
      </c>
      <c r="AX306" s="118">
        <v>69</v>
      </c>
      <c r="AY306" s="118">
        <v>69</v>
      </c>
      <c r="AZ306" s="118">
        <v>69</v>
      </c>
      <c r="BA306" s="118"/>
      <c r="BB306" s="118">
        <f t="shared" ref="BB306:BB315" si="308">AX306-AY306</f>
        <v>0</v>
      </c>
      <c r="BC306" s="118"/>
      <c r="BD306" s="117">
        <f t="shared" ref="BD306:BD309" si="309">BB306-BC306</f>
        <v>0</v>
      </c>
      <c r="BE306" s="118">
        <v>69</v>
      </c>
      <c r="BF306" s="118">
        <f>BE306</f>
        <v>69</v>
      </c>
      <c r="BG306" s="117">
        <v>1719</v>
      </c>
      <c r="BH306" s="117">
        <f>BG306</f>
        <v>1719</v>
      </c>
      <c r="BI306" s="117">
        <v>1469</v>
      </c>
      <c r="BJ306" s="117">
        <v>1469</v>
      </c>
      <c r="BK306" s="117">
        <v>1469</v>
      </c>
      <c r="BL306" s="117">
        <f>BH306</f>
        <v>1719</v>
      </c>
      <c r="BM306" s="117">
        <f t="shared" si="297"/>
        <v>69</v>
      </c>
      <c r="BN306" s="117">
        <f>BJ306-BL306</f>
        <v>-250</v>
      </c>
      <c r="BO306" s="118">
        <v>400</v>
      </c>
      <c r="BP306" s="118">
        <f t="shared" ref="BP306:BP309" si="310">BN306+BO306</f>
        <v>150</v>
      </c>
      <c r="BQ306" s="117">
        <v>150</v>
      </c>
      <c r="BR306" s="117">
        <v>150</v>
      </c>
      <c r="BS306" s="17" t="s">
        <v>644</v>
      </c>
      <c r="BT306" s="163"/>
    </row>
    <row r="307" spans="1:72" ht="30" x14ac:dyDescent="0.2">
      <c r="A307" s="17">
        <v>2</v>
      </c>
      <c r="B307" s="182" t="s">
        <v>645</v>
      </c>
      <c r="C307" s="8"/>
      <c r="D307" s="8"/>
      <c r="E307" s="9"/>
      <c r="F307" s="17" t="s">
        <v>646</v>
      </c>
      <c r="G307" s="117">
        <v>1700</v>
      </c>
      <c r="H307" s="117">
        <v>430</v>
      </c>
      <c r="I307" s="118"/>
      <c r="J307" s="118"/>
      <c r="K307" s="118"/>
      <c r="L307" s="117"/>
      <c r="M307" s="117"/>
      <c r="N307" s="117"/>
      <c r="O307" s="117"/>
      <c r="P307" s="118"/>
      <c r="Q307" s="118"/>
      <c r="R307" s="117"/>
      <c r="S307" s="117"/>
      <c r="T307" s="118"/>
      <c r="U307" s="117"/>
      <c r="V307" s="117">
        <v>500</v>
      </c>
      <c r="W307" s="117"/>
      <c r="X307" s="118"/>
      <c r="Y307" s="118"/>
      <c r="Z307" s="118"/>
      <c r="AA307" s="118"/>
      <c r="AB307" s="117"/>
      <c r="AC307" s="117"/>
      <c r="AD307" s="117"/>
      <c r="AE307" s="118"/>
      <c r="AF307" s="118"/>
      <c r="AG307" s="117"/>
      <c r="AH307" s="117"/>
      <c r="AI307" s="117"/>
      <c r="AJ307" s="117"/>
      <c r="AK307" s="117"/>
      <c r="AL307" s="117"/>
      <c r="AM307" s="117"/>
      <c r="AN307" s="117">
        <v>1700</v>
      </c>
      <c r="AO307" s="117">
        <v>900</v>
      </c>
      <c r="AP307" s="118">
        <v>430</v>
      </c>
      <c r="AQ307" s="118"/>
      <c r="AR307" s="118"/>
      <c r="AS307" s="117">
        <f>AN307+AP307</f>
        <v>2130</v>
      </c>
      <c r="AT307" s="117">
        <f>AO307+AP307</f>
        <v>1330</v>
      </c>
      <c r="AU307" s="118">
        <v>430</v>
      </c>
      <c r="AV307" s="118">
        <f>AU307</f>
        <v>430</v>
      </c>
      <c r="AW307" s="118">
        <f>AI307+AP307</f>
        <v>430</v>
      </c>
      <c r="AX307" s="118">
        <f>AV307-AI307-AP307</f>
        <v>0</v>
      </c>
      <c r="AY307" s="118"/>
      <c r="AZ307" s="118"/>
      <c r="BA307" s="118"/>
      <c r="BB307" s="118">
        <f>AX307-AY307</f>
        <v>0</v>
      </c>
      <c r="BC307" s="118"/>
      <c r="BD307" s="117">
        <f t="shared" si="309"/>
        <v>0</v>
      </c>
      <c r="BE307" s="118"/>
      <c r="BF307" s="118">
        <f>BE307</f>
        <v>0</v>
      </c>
      <c r="BG307" s="117">
        <v>376</v>
      </c>
      <c r="BH307" s="117">
        <f>BG307</f>
        <v>376</v>
      </c>
      <c r="BI307" s="117">
        <v>430</v>
      </c>
      <c r="BJ307" s="117">
        <v>430</v>
      </c>
      <c r="BK307" s="117">
        <f t="shared" si="298"/>
        <v>1060</v>
      </c>
      <c r="BL307" s="117">
        <f>BH307</f>
        <v>376</v>
      </c>
      <c r="BM307" s="117">
        <f t="shared" si="297"/>
        <v>0</v>
      </c>
      <c r="BN307" s="117">
        <f>BJ307-BL307</f>
        <v>54</v>
      </c>
      <c r="BO307" s="118">
        <v>630</v>
      </c>
      <c r="BP307" s="118">
        <f t="shared" si="310"/>
        <v>684</v>
      </c>
      <c r="BQ307" s="117">
        <v>54</v>
      </c>
      <c r="BR307" s="117">
        <v>254</v>
      </c>
      <c r="BS307" s="108" t="s">
        <v>112</v>
      </c>
      <c r="BT307" s="109"/>
    </row>
    <row r="308" spans="1:72" s="20" customFormat="1" ht="30" x14ac:dyDescent="0.2">
      <c r="A308" s="17">
        <f>A315+1</f>
        <v>3</v>
      </c>
      <c r="B308" s="186" t="s">
        <v>647</v>
      </c>
      <c r="C308" s="8"/>
      <c r="D308" s="8"/>
      <c r="E308" s="9">
        <v>2015</v>
      </c>
      <c r="F308" s="222" t="s">
        <v>648</v>
      </c>
      <c r="G308" s="123">
        <v>1200</v>
      </c>
      <c r="H308" s="123">
        <v>1200</v>
      </c>
      <c r="I308" s="118"/>
      <c r="J308" s="118"/>
      <c r="K308" s="118"/>
      <c r="L308" s="123">
        <v>2000</v>
      </c>
      <c r="M308" s="123">
        <v>2000</v>
      </c>
      <c r="N308" s="117"/>
      <c r="O308" s="117"/>
      <c r="P308" s="118"/>
      <c r="Q308" s="118"/>
      <c r="R308" s="117"/>
      <c r="S308" s="117"/>
      <c r="T308" s="118"/>
      <c r="U308" s="117"/>
      <c r="V308" s="117"/>
      <c r="W308" s="117">
        <v>2000</v>
      </c>
      <c r="X308" s="118">
        <v>6168</v>
      </c>
      <c r="Y308" s="118">
        <v>6168</v>
      </c>
      <c r="Z308" s="118"/>
      <c r="AA308" s="118"/>
      <c r="AB308" s="117"/>
      <c r="AC308" s="117"/>
      <c r="AD308" s="117"/>
      <c r="AE308" s="118"/>
      <c r="AF308" s="118">
        <f>V308+AC308</f>
        <v>0</v>
      </c>
      <c r="AG308" s="117">
        <v>0</v>
      </c>
      <c r="AH308" s="117">
        <f>AB308+AG308</f>
        <v>0</v>
      </c>
      <c r="AI308" s="117">
        <f>AH308</f>
        <v>0</v>
      </c>
      <c r="AJ308" s="117"/>
      <c r="AK308" s="117"/>
      <c r="AL308" s="117">
        <f>AM308</f>
        <v>0</v>
      </c>
      <c r="AM308" s="117"/>
      <c r="AN308" s="117">
        <f t="shared" ref="AN308:AO309" si="311">V308+AH308</f>
        <v>0</v>
      </c>
      <c r="AO308" s="117">
        <f t="shared" si="311"/>
        <v>2000</v>
      </c>
      <c r="AP308" s="118"/>
      <c r="AQ308" s="118"/>
      <c r="AR308" s="118"/>
      <c r="AS308" s="117"/>
      <c r="AT308" s="117"/>
      <c r="AU308" s="118">
        <v>1200</v>
      </c>
      <c r="AV308" s="118">
        <v>1200</v>
      </c>
      <c r="AW308" s="118">
        <f>AI308+AP308</f>
        <v>0</v>
      </c>
      <c r="AX308" s="118">
        <f>AV308-AI308-AP308</f>
        <v>1200</v>
      </c>
      <c r="AY308" s="118">
        <v>472</v>
      </c>
      <c r="AZ308" s="118">
        <v>200</v>
      </c>
      <c r="BA308" s="118"/>
      <c r="BB308" s="118">
        <f>AX308-AY308</f>
        <v>728</v>
      </c>
      <c r="BC308" s="118"/>
      <c r="BD308" s="117">
        <f t="shared" si="309"/>
        <v>728</v>
      </c>
      <c r="BE308" s="118">
        <f>AU308-BI308</f>
        <v>0</v>
      </c>
      <c r="BF308" s="118">
        <f>BE308</f>
        <v>0</v>
      </c>
      <c r="BG308" s="117">
        <f>AW308+AY308</f>
        <v>472</v>
      </c>
      <c r="BH308" s="117">
        <f>BG308</f>
        <v>472</v>
      </c>
      <c r="BI308" s="117">
        <f t="shared" ref="BI308:BJ309" si="312">AU308</f>
        <v>1200</v>
      </c>
      <c r="BJ308" s="117">
        <f t="shared" si="312"/>
        <v>1200</v>
      </c>
      <c r="BK308" s="117">
        <f t="shared" si="298"/>
        <v>1200</v>
      </c>
      <c r="BL308" s="117">
        <f>BH308</f>
        <v>472</v>
      </c>
      <c r="BM308" s="117">
        <f t="shared" si="297"/>
        <v>472</v>
      </c>
      <c r="BN308" s="117">
        <f>BJ308-BL308</f>
        <v>728</v>
      </c>
      <c r="BO308" s="118"/>
      <c r="BP308" s="118">
        <f t="shared" si="310"/>
        <v>728</v>
      </c>
      <c r="BQ308" s="117">
        <v>500</v>
      </c>
      <c r="BR308" s="117">
        <v>500</v>
      </c>
      <c r="BS308" s="23" t="s">
        <v>649</v>
      </c>
      <c r="BT308" s="165"/>
    </row>
    <row r="309" spans="1:72" s="20" customFormat="1" ht="30" x14ac:dyDescent="0.2">
      <c r="A309" s="17">
        <v>4</v>
      </c>
      <c r="B309" s="186" t="s">
        <v>650</v>
      </c>
      <c r="C309" s="8"/>
      <c r="D309" s="8"/>
      <c r="E309" s="9">
        <v>2018</v>
      </c>
      <c r="F309" s="222" t="s">
        <v>918</v>
      </c>
      <c r="G309" s="123">
        <v>496</v>
      </c>
      <c r="H309" s="123">
        <v>450</v>
      </c>
      <c r="I309" s="118"/>
      <c r="J309" s="118"/>
      <c r="K309" s="118"/>
      <c r="L309" s="123">
        <v>2000</v>
      </c>
      <c r="M309" s="123">
        <v>2000</v>
      </c>
      <c r="N309" s="117"/>
      <c r="O309" s="117"/>
      <c r="P309" s="118"/>
      <c r="Q309" s="118"/>
      <c r="R309" s="117"/>
      <c r="S309" s="117"/>
      <c r="T309" s="118"/>
      <c r="U309" s="117"/>
      <c r="V309" s="117"/>
      <c r="W309" s="117">
        <v>2000</v>
      </c>
      <c r="X309" s="118">
        <v>6168</v>
      </c>
      <c r="Y309" s="118">
        <v>6168</v>
      </c>
      <c r="Z309" s="118"/>
      <c r="AA309" s="118"/>
      <c r="AB309" s="117"/>
      <c r="AC309" s="117"/>
      <c r="AD309" s="117"/>
      <c r="AE309" s="118"/>
      <c r="AF309" s="118">
        <f>V309+AC309</f>
        <v>0</v>
      </c>
      <c r="AG309" s="117">
        <v>0</v>
      </c>
      <c r="AH309" s="117">
        <f>AB309+AG309</f>
        <v>0</v>
      </c>
      <c r="AI309" s="117">
        <f>AH309</f>
        <v>0</v>
      </c>
      <c r="AJ309" s="117"/>
      <c r="AK309" s="117"/>
      <c r="AL309" s="117">
        <f>AM309</f>
        <v>0</v>
      </c>
      <c r="AM309" s="117"/>
      <c r="AN309" s="117">
        <f t="shared" si="311"/>
        <v>0</v>
      </c>
      <c r="AO309" s="117">
        <f t="shared" si="311"/>
        <v>2000</v>
      </c>
      <c r="AP309" s="118">
        <v>10</v>
      </c>
      <c r="AQ309" s="118"/>
      <c r="AR309" s="118"/>
      <c r="AS309" s="117"/>
      <c r="AT309" s="117"/>
      <c r="AU309" s="123">
        <v>496</v>
      </c>
      <c r="AV309" s="123">
        <v>450</v>
      </c>
      <c r="AW309" s="118"/>
      <c r="AX309" s="118">
        <f>AV309-AI309-AP309</f>
        <v>440</v>
      </c>
      <c r="AY309" s="118">
        <f>AZ309</f>
        <v>300</v>
      </c>
      <c r="AZ309" s="118">
        <v>300</v>
      </c>
      <c r="BA309" s="118"/>
      <c r="BB309" s="118">
        <f>AX309-AY309</f>
        <v>140</v>
      </c>
      <c r="BC309" s="118"/>
      <c r="BD309" s="117">
        <f t="shared" si="309"/>
        <v>140</v>
      </c>
      <c r="BE309" s="118">
        <f>AU309-BI309</f>
        <v>0</v>
      </c>
      <c r="BF309" s="118">
        <f>BE309</f>
        <v>0</v>
      </c>
      <c r="BG309" s="117">
        <f>AW309+AY309</f>
        <v>300</v>
      </c>
      <c r="BH309" s="117">
        <f>BG309</f>
        <v>300</v>
      </c>
      <c r="BI309" s="117">
        <f t="shared" si="312"/>
        <v>496</v>
      </c>
      <c r="BJ309" s="117">
        <f t="shared" si="312"/>
        <v>450</v>
      </c>
      <c r="BK309" s="117">
        <f t="shared" si="298"/>
        <v>450</v>
      </c>
      <c r="BL309" s="117">
        <v>310</v>
      </c>
      <c r="BM309" s="117">
        <f t="shared" si="297"/>
        <v>300</v>
      </c>
      <c r="BN309" s="117">
        <f>BJ309-BL309</f>
        <v>140</v>
      </c>
      <c r="BO309" s="118"/>
      <c r="BP309" s="118">
        <f t="shared" si="310"/>
        <v>140</v>
      </c>
      <c r="BQ309" s="117">
        <v>140</v>
      </c>
      <c r="BR309" s="117">
        <v>4</v>
      </c>
      <c r="BS309" s="132" t="s">
        <v>651</v>
      </c>
      <c r="BT309" s="165"/>
    </row>
    <row r="310" spans="1:72" hidden="1" x14ac:dyDescent="0.2">
      <c r="A310" s="17"/>
      <c r="B310" s="182"/>
      <c r="C310" s="8"/>
      <c r="D310" s="8"/>
      <c r="E310" s="9"/>
      <c r="F310" s="17"/>
      <c r="G310" s="117"/>
      <c r="H310" s="117"/>
      <c r="I310" s="118"/>
      <c r="J310" s="118"/>
      <c r="K310" s="118"/>
      <c r="L310" s="117"/>
      <c r="M310" s="117"/>
      <c r="N310" s="117"/>
      <c r="O310" s="117"/>
      <c r="P310" s="118"/>
      <c r="Q310" s="118"/>
      <c r="R310" s="117"/>
      <c r="S310" s="117"/>
      <c r="T310" s="118"/>
      <c r="U310" s="117"/>
      <c r="V310" s="117"/>
      <c r="W310" s="117"/>
      <c r="X310" s="118"/>
      <c r="Y310" s="118"/>
      <c r="Z310" s="118"/>
      <c r="AA310" s="118"/>
      <c r="AB310" s="117"/>
      <c r="AC310" s="117"/>
      <c r="AD310" s="117"/>
      <c r="AE310" s="118"/>
      <c r="AF310" s="118"/>
      <c r="AG310" s="117"/>
      <c r="AH310" s="117"/>
      <c r="AI310" s="117"/>
      <c r="AJ310" s="117"/>
      <c r="AK310" s="117"/>
      <c r="AL310" s="117"/>
      <c r="AM310" s="117"/>
      <c r="AN310" s="117"/>
      <c r="AO310" s="117"/>
      <c r="AP310" s="118"/>
      <c r="AQ310" s="118"/>
      <c r="AR310" s="118"/>
      <c r="AS310" s="117"/>
      <c r="AT310" s="117"/>
      <c r="AU310" s="118"/>
      <c r="AV310" s="118"/>
      <c r="AW310" s="118"/>
      <c r="AX310" s="118"/>
      <c r="AY310" s="118"/>
      <c r="AZ310" s="118"/>
      <c r="BA310" s="118"/>
      <c r="BB310" s="118"/>
      <c r="BC310" s="118"/>
      <c r="BD310" s="117"/>
      <c r="BE310" s="118"/>
      <c r="BF310" s="118"/>
      <c r="BG310" s="117"/>
      <c r="BH310" s="117"/>
      <c r="BI310" s="117"/>
      <c r="BJ310" s="117"/>
      <c r="BK310" s="117"/>
      <c r="BL310" s="117"/>
      <c r="BM310" s="117"/>
      <c r="BN310" s="117"/>
      <c r="BO310" s="118"/>
      <c r="BP310" s="118"/>
      <c r="BQ310" s="117"/>
      <c r="BR310" s="117"/>
      <c r="BS310" s="17"/>
      <c r="BT310" s="163"/>
    </row>
    <row r="311" spans="1:72" s="20" customFormat="1" ht="15.75" hidden="1" x14ac:dyDescent="0.2">
      <c r="A311" s="17"/>
      <c r="B311" s="182"/>
      <c r="C311" s="8"/>
      <c r="D311" s="8"/>
      <c r="E311" s="9"/>
      <c r="F311" s="17"/>
      <c r="G311" s="123"/>
      <c r="H311" s="123"/>
      <c r="I311" s="118"/>
      <c r="J311" s="118"/>
      <c r="K311" s="118"/>
      <c r="L311" s="117"/>
      <c r="M311" s="117"/>
      <c r="N311" s="117"/>
      <c r="O311" s="117"/>
      <c r="P311" s="118"/>
      <c r="Q311" s="118"/>
      <c r="R311" s="117"/>
      <c r="S311" s="117"/>
      <c r="T311" s="118"/>
      <c r="U311" s="117"/>
      <c r="V311" s="117"/>
      <c r="W311" s="117"/>
      <c r="X311" s="123"/>
      <c r="Y311" s="123"/>
      <c r="Z311" s="118"/>
      <c r="AA311" s="118"/>
      <c r="AB311" s="117"/>
      <c r="AC311" s="117"/>
      <c r="AD311" s="117"/>
      <c r="AE311" s="118"/>
      <c r="AF311" s="118"/>
      <c r="AG311" s="117"/>
      <c r="AH311" s="117"/>
      <c r="AI311" s="117"/>
      <c r="AJ311" s="117"/>
      <c r="AK311" s="117"/>
      <c r="AL311" s="117"/>
      <c r="AM311" s="117"/>
      <c r="AN311" s="117"/>
      <c r="AO311" s="117"/>
      <c r="AP311" s="123"/>
      <c r="AQ311" s="123"/>
      <c r="AR311" s="123"/>
      <c r="AS311" s="117"/>
      <c r="AT311" s="117"/>
      <c r="AU311" s="123"/>
      <c r="AV311" s="118"/>
      <c r="AW311" s="118"/>
      <c r="AX311" s="118"/>
      <c r="AY311" s="123"/>
      <c r="AZ311" s="123"/>
      <c r="BA311" s="123"/>
      <c r="BB311" s="118"/>
      <c r="BC311" s="118"/>
      <c r="BD311" s="117"/>
      <c r="BE311" s="123"/>
      <c r="BF311" s="123"/>
      <c r="BG311" s="117"/>
      <c r="BH311" s="117"/>
      <c r="BI311" s="117"/>
      <c r="BJ311" s="117"/>
      <c r="BK311" s="117"/>
      <c r="BL311" s="117"/>
      <c r="BM311" s="117"/>
      <c r="BN311" s="117"/>
      <c r="BO311" s="118"/>
      <c r="BP311" s="118"/>
      <c r="BQ311" s="117"/>
      <c r="BR311" s="117"/>
      <c r="BS311" s="17"/>
      <c r="BT311" s="163"/>
    </row>
    <row r="312" spans="1:72" s="20" customFormat="1" ht="15.75" x14ac:dyDescent="0.2">
      <c r="A312" s="53" t="s">
        <v>484</v>
      </c>
      <c r="B312" s="181" t="s">
        <v>485</v>
      </c>
      <c r="C312" s="8"/>
      <c r="D312" s="8"/>
      <c r="E312" s="9"/>
      <c r="F312" s="56"/>
      <c r="G312" s="38">
        <f t="shared" ref="G312:BQ312" si="313">G314+G315</f>
        <v>179027</v>
      </c>
      <c r="H312" s="38">
        <f t="shared" si="313"/>
        <v>93168</v>
      </c>
      <c r="I312" s="38">
        <f t="shared" si="313"/>
        <v>0</v>
      </c>
      <c r="J312" s="38">
        <f t="shared" si="313"/>
        <v>0</v>
      </c>
      <c r="K312" s="38">
        <f t="shared" si="313"/>
        <v>0</v>
      </c>
      <c r="L312" s="38">
        <f t="shared" si="313"/>
        <v>2000</v>
      </c>
      <c r="M312" s="38">
        <f t="shared" si="313"/>
        <v>2000</v>
      </c>
      <c r="N312" s="38">
        <f t="shared" si="313"/>
        <v>1710</v>
      </c>
      <c r="O312" s="38">
        <f t="shared" si="313"/>
        <v>1710</v>
      </c>
      <c r="P312" s="38">
        <f t="shared" si="313"/>
        <v>1710</v>
      </c>
      <c r="Q312" s="38">
        <f t="shared" si="313"/>
        <v>0</v>
      </c>
      <c r="R312" s="38">
        <f t="shared" si="313"/>
        <v>1710</v>
      </c>
      <c r="S312" s="38">
        <f t="shared" si="313"/>
        <v>1710</v>
      </c>
      <c r="T312" s="38">
        <f t="shared" si="313"/>
        <v>0</v>
      </c>
      <c r="U312" s="38">
        <f t="shared" si="313"/>
        <v>0</v>
      </c>
      <c r="V312" s="38">
        <f t="shared" si="313"/>
        <v>3710</v>
      </c>
      <c r="W312" s="38">
        <f t="shared" si="313"/>
        <v>3710</v>
      </c>
      <c r="X312" s="38">
        <f t="shared" si="313"/>
        <v>177027</v>
      </c>
      <c r="Y312" s="38">
        <f t="shared" si="313"/>
        <v>91168</v>
      </c>
      <c r="Z312" s="38">
        <f t="shared" si="313"/>
        <v>0</v>
      </c>
      <c r="AA312" s="38">
        <f t="shared" si="313"/>
        <v>0</v>
      </c>
      <c r="AB312" s="38">
        <f t="shared" si="313"/>
        <v>2300</v>
      </c>
      <c r="AC312" s="38">
        <f t="shared" si="313"/>
        <v>2300</v>
      </c>
      <c r="AD312" s="38">
        <f t="shared" si="313"/>
        <v>0</v>
      </c>
      <c r="AE312" s="38">
        <f t="shared" si="313"/>
        <v>0</v>
      </c>
      <c r="AF312" s="38">
        <f t="shared" si="313"/>
        <v>6010</v>
      </c>
      <c r="AG312" s="38">
        <f t="shared" si="313"/>
        <v>1000</v>
      </c>
      <c r="AH312" s="38">
        <f t="shared" si="313"/>
        <v>3300</v>
      </c>
      <c r="AI312" s="38">
        <f t="shared" si="313"/>
        <v>3300</v>
      </c>
      <c r="AJ312" s="38">
        <f t="shared" si="313"/>
        <v>0</v>
      </c>
      <c r="AK312" s="38">
        <f t="shared" si="313"/>
        <v>0</v>
      </c>
      <c r="AL312" s="38">
        <f t="shared" si="313"/>
        <v>2300</v>
      </c>
      <c r="AM312" s="38">
        <f t="shared" si="313"/>
        <v>2300</v>
      </c>
      <c r="AN312" s="38">
        <f t="shared" si="313"/>
        <v>7010</v>
      </c>
      <c r="AO312" s="38">
        <f t="shared" si="313"/>
        <v>7010</v>
      </c>
      <c r="AP312" s="38">
        <f t="shared" si="313"/>
        <v>19000</v>
      </c>
      <c r="AQ312" s="38">
        <f t="shared" si="313"/>
        <v>1314</v>
      </c>
      <c r="AR312" s="38">
        <f t="shared" si="313"/>
        <v>8881</v>
      </c>
      <c r="AS312" s="38">
        <f t="shared" si="313"/>
        <v>26010</v>
      </c>
      <c r="AT312" s="38">
        <f t="shared" si="313"/>
        <v>26010</v>
      </c>
      <c r="AU312" s="38">
        <f t="shared" si="313"/>
        <v>177027</v>
      </c>
      <c r="AV312" s="38">
        <f t="shared" si="313"/>
        <v>91168</v>
      </c>
      <c r="AW312" s="38">
        <f t="shared" si="313"/>
        <v>22300</v>
      </c>
      <c r="AX312" s="38">
        <f t="shared" si="313"/>
        <v>68868</v>
      </c>
      <c r="AY312" s="38">
        <f t="shared" si="313"/>
        <v>32500</v>
      </c>
      <c r="AZ312" s="38">
        <f t="shared" si="313"/>
        <v>37500</v>
      </c>
      <c r="BA312" s="38">
        <f t="shared" si="313"/>
        <v>0</v>
      </c>
      <c r="BB312" s="38">
        <f t="shared" si="313"/>
        <v>36368</v>
      </c>
      <c r="BC312" s="38">
        <f t="shared" si="313"/>
        <v>0</v>
      </c>
      <c r="BD312" s="38">
        <f t="shared" si="313"/>
        <v>36368</v>
      </c>
      <c r="BE312" s="38">
        <f t="shared" si="313"/>
        <v>3849</v>
      </c>
      <c r="BF312" s="38">
        <f t="shared" si="313"/>
        <v>3849</v>
      </c>
      <c r="BG312" s="38">
        <f t="shared" si="313"/>
        <v>54800</v>
      </c>
      <c r="BH312" s="38">
        <f t="shared" si="313"/>
        <v>54800</v>
      </c>
      <c r="BI312" s="38">
        <f t="shared" si="313"/>
        <v>177027</v>
      </c>
      <c r="BJ312" s="38">
        <f t="shared" si="313"/>
        <v>91168</v>
      </c>
      <c r="BK312" s="38">
        <f>BK314+BK315</f>
        <v>91168</v>
      </c>
      <c r="BL312" s="38">
        <f t="shared" si="313"/>
        <v>54800</v>
      </c>
      <c r="BM312" s="38">
        <f t="shared" si="297"/>
        <v>32500</v>
      </c>
      <c r="BN312" s="38">
        <f t="shared" si="313"/>
        <v>36368</v>
      </c>
      <c r="BO312" s="38">
        <f t="shared" si="313"/>
        <v>0</v>
      </c>
      <c r="BP312" s="38">
        <f t="shared" si="313"/>
        <v>36368</v>
      </c>
      <c r="BQ312" s="38">
        <f t="shared" si="313"/>
        <v>0</v>
      </c>
      <c r="BR312" s="38">
        <f>BR314+BR315</f>
        <v>36368</v>
      </c>
      <c r="BS312" s="56"/>
      <c r="BT312" s="161"/>
    </row>
    <row r="313" spans="1:72" s="20" customFormat="1" ht="15.75" hidden="1" x14ac:dyDescent="0.2">
      <c r="A313" s="17"/>
      <c r="B313" s="182"/>
      <c r="C313" s="8"/>
      <c r="D313" s="8"/>
      <c r="E313" s="9"/>
      <c r="F313" s="222"/>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7"/>
      <c r="AN313" s="117"/>
      <c r="AO313" s="117"/>
      <c r="AP313" s="117"/>
      <c r="AQ313" s="117"/>
      <c r="AR313" s="118"/>
      <c r="AS313" s="117"/>
      <c r="AT313" s="117"/>
      <c r="AU313" s="117"/>
      <c r="AV313" s="117"/>
      <c r="AW313" s="118"/>
      <c r="AX313" s="118"/>
      <c r="AY313" s="118"/>
      <c r="AZ313" s="117"/>
      <c r="BA313" s="117"/>
      <c r="BB313" s="118"/>
      <c r="BC313" s="118"/>
      <c r="BD313" s="117"/>
      <c r="BE313" s="118"/>
      <c r="BF313" s="118"/>
      <c r="BG313" s="117"/>
      <c r="BH313" s="117"/>
      <c r="BI313" s="117"/>
      <c r="BJ313" s="117"/>
      <c r="BK313" s="117"/>
      <c r="BL313" s="117"/>
      <c r="BM313" s="117"/>
      <c r="BN313" s="117"/>
      <c r="BO313" s="118"/>
      <c r="BP313" s="118"/>
      <c r="BQ313" s="117"/>
      <c r="BR313" s="117"/>
      <c r="BS313" s="17"/>
      <c r="BT313" s="163"/>
    </row>
    <row r="314" spans="1:72" s="20" customFormat="1" ht="30" x14ac:dyDescent="0.2">
      <c r="A314" s="17">
        <f>A313+1</f>
        <v>1</v>
      </c>
      <c r="B314" s="182" t="s">
        <v>652</v>
      </c>
      <c r="C314" s="8" t="s">
        <v>642</v>
      </c>
      <c r="D314" s="8"/>
      <c r="E314" s="9">
        <v>2016</v>
      </c>
      <c r="F314" s="17" t="s">
        <v>653</v>
      </c>
      <c r="G314" s="117">
        <v>170859</v>
      </c>
      <c r="H314" s="117">
        <v>85000</v>
      </c>
      <c r="I314" s="118"/>
      <c r="J314" s="118"/>
      <c r="K314" s="118"/>
      <c r="L314" s="117"/>
      <c r="M314" s="117"/>
      <c r="N314" s="117">
        <v>1710</v>
      </c>
      <c r="O314" s="117">
        <v>1710</v>
      </c>
      <c r="P314" s="118">
        <v>1710</v>
      </c>
      <c r="Q314" s="118"/>
      <c r="R314" s="117">
        <v>1710</v>
      </c>
      <c r="S314" s="117">
        <v>1710</v>
      </c>
      <c r="T314" s="118"/>
      <c r="U314" s="117"/>
      <c r="V314" s="117">
        <f>L314+N314</f>
        <v>1710</v>
      </c>
      <c r="W314" s="117">
        <f>M314+O314</f>
        <v>1710</v>
      </c>
      <c r="X314" s="118">
        <v>170859</v>
      </c>
      <c r="Y314" s="118">
        <v>85000</v>
      </c>
      <c r="Z314" s="118"/>
      <c r="AA314" s="118"/>
      <c r="AB314" s="117">
        <v>2300</v>
      </c>
      <c r="AC314" s="117">
        <f>AB314</f>
        <v>2300</v>
      </c>
      <c r="AD314" s="117"/>
      <c r="AE314" s="118"/>
      <c r="AF314" s="118">
        <f>V314+AC314</f>
        <v>4010</v>
      </c>
      <c r="AG314" s="117">
        <v>1000</v>
      </c>
      <c r="AH314" s="117">
        <f>AB314+AG314</f>
        <v>3300</v>
      </c>
      <c r="AI314" s="117">
        <f>AH314</f>
        <v>3300</v>
      </c>
      <c r="AJ314" s="117"/>
      <c r="AK314" s="117"/>
      <c r="AL314" s="117">
        <f>AM314</f>
        <v>2300</v>
      </c>
      <c r="AM314" s="117">
        <v>2300</v>
      </c>
      <c r="AN314" s="117">
        <f t="shared" ref="AN314:AO315" si="314">V314+AH314</f>
        <v>5010</v>
      </c>
      <c r="AO314" s="117">
        <f t="shared" si="314"/>
        <v>5010</v>
      </c>
      <c r="AP314" s="118">
        <v>17000</v>
      </c>
      <c r="AQ314" s="118">
        <v>1285</v>
      </c>
      <c r="AR314" s="118">
        <v>8665</v>
      </c>
      <c r="AS314" s="117">
        <f>AN314+AP314</f>
        <v>22010</v>
      </c>
      <c r="AT314" s="117">
        <f>AO314+AP314</f>
        <v>22010</v>
      </c>
      <c r="AU314" s="118">
        <f>X314</f>
        <v>170859</v>
      </c>
      <c r="AV314" s="118">
        <f>Y314</f>
        <v>85000</v>
      </c>
      <c r="AW314" s="118">
        <f>AI314+AP314</f>
        <v>20300</v>
      </c>
      <c r="AX314" s="118">
        <f>AV314-AI314-AP314</f>
        <v>64700</v>
      </c>
      <c r="AY314" s="118">
        <v>30000</v>
      </c>
      <c r="AZ314" s="118">
        <v>35000</v>
      </c>
      <c r="BA314" s="118"/>
      <c r="BB314" s="118">
        <f t="shared" si="308"/>
        <v>34700</v>
      </c>
      <c r="BC314" s="118"/>
      <c r="BD314" s="117">
        <f>BB314-BC314</f>
        <v>34700</v>
      </c>
      <c r="BE314" s="118">
        <v>2391</v>
      </c>
      <c r="BF314" s="118">
        <f>BE314</f>
        <v>2391</v>
      </c>
      <c r="BG314" s="117">
        <f>AW314+AY314</f>
        <v>50300</v>
      </c>
      <c r="BH314" s="117">
        <f>BG314</f>
        <v>50300</v>
      </c>
      <c r="BI314" s="117">
        <f t="shared" ref="BI314:BJ315" si="315">AU314</f>
        <v>170859</v>
      </c>
      <c r="BJ314" s="117">
        <f t="shared" si="315"/>
        <v>85000</v>
      </c>
      <c r="BK314" s="117">
        <f t="shared" si="298"/>
        <v>85000</v>
      </c>
      <c r="BL314" s="117">
        <f>BH314</f>
        <v>50300</v>
      </c>
      <c r="BM314" s="117">
        <f t="shared" si="297"/>
        <v>30000</v>
      </c>
      <c r="BN314" s="117">
        <f>BJ314-BL314</f>
        <v>34700</v>
      </c>
      <c r="BO314" s="118"/>
      <c r="BP314" s="118">
        <f>BN314+BO314</f>
        <v>34700</v>
      </c>
      <c r="BQ314" s="117"/>
      <c r="BR314" s="117">
        <v>34700</v>
      </c>
      <c r="BS314" s="17" t="s">
        <v>654</v>
      </c>
      <c r="BT314" s="163"/>
    </row>
    <row r="315" spans="1:72" s="20" customFormat="1" ht="45" x14ac:dyDescent="0.2">
      <c r="A315" s="17">
        <f>A314+1</f>
        <v>2</v>
      </c>
      <c r="B315" s="198" t="s">
        <v>655</v>
      </c>
      <c r="C315" s="8"/>
      <c r="D315" s="8"/>
      <c r="E315" s="9">
        <v>2016</v>
      </c>
      <c r="F315" s="17" t="s">
        <v>656</v>
      </c>
      <c r="G315" s="123">
        <v>8168</v>
      </c>
      <c r="H315" s="123">
        <v>8168</v>
      </c>
      <c r="I315" s="118"/>
      <c r="J315" s="118"/>
      <c r="K315" s="118"/>
      <c r="L315" s="123">
        <v>2000</v>
      </c>
      <c r="M315" s="123">
        <v>2000</v>
      </c>
      <c r="N315" s="117"/>
      <c r="O315" s="117"/>
      <c r="P315" s="118"/>
      <c r="Q315" s="118"/>
      <c r="R315" s="117"/>
      <c r="S315" s="117"/>
      <c r="T315" s="118"/>
      <c r="U315" s="117"/>
      <c r="V315" s="117">
        <v>2000</v>
      </c>
      <c r="W315" s="117">
        <v>2000</v>
      </c>
      <c r="X315" s="118">
        <v>6168</v>
      </c>
      <c r="Y315" s="118">
        <v>6168</v>
      </c>
      <c r="Z315" s="118"/>
      <c r="AA315" s="118"/>
      <c r="AB315" s="117"/>
      <c r="AC315" s="117"/>
      <c r="AD315" s="117"/>
      <c r="AE315" s="118"/>
      <c r="AF315" s="118">
        <f>V315+AC315</f>
        <v>2000</v>
      </c>
      <c r="AG315" s="117">
        <v>0</v>
      </c>
      <c r="AH315" s="117">
        <f>AB315+AG315</f>
        <v>0</v>
      </c>
      <c r="AI315" s="117">
        <f>AH315</f>
        <v>0</v>
      </c>
      <c r="AJ315" s="117"/>
      <c r="AK315" s="117"/>
      <c r="AL315" s="117">
        <f>AM315</f>
        <v>0</v>
      </c>
      <c r="AM315" s="117"/>
      <c r="AN315" s="117">
        <f t="shared" si="314"/>
        <v>2000</v>
      </c>
      <c r="AO315" s="117">
        <f t="shared" si="314"/>
        <v>2000</v>
      </c>
      <c r="AP315" s="118">
        <v>2000</v>
      </c>
      <c r="AQ315" s="118">
        <v>29</v>
      </c>
      <c r="AR315" s="118">
        <v>216</v>
      </c>
      <c r="AS315" s="117">
        <f>AN315+AP315</f>
        <v>4000</v>
      </c>
      <c r="AT315" s="117">
        <f>AO315+AP315</f>
        <v>4000</v>
      </c>
      <c r="AU315" s="118">
        <f>X315</f>
        <v>6168</v>
      </c>
      <c r="AV315" s="118">
        <f>Y315</f>
        <v>6168</v>
      </c>
      <c r="AW315" s="118">
        <f>AI315+AP315</f>
        <v>2000</v>
      </c>
      <c r="AX315" s="118">
        <f>AV315-AI315-AP315</f>
        <v>4168</v>
      </c>
      <c r="AY315" s="118">
        <f>AZ315</f>
        <v>2500</v>
      </c>
      <c r="AZ315" s="118">
        <v>2500</v>
      </c>
      <c r="BA315" s="118"/>
      <c r="BB315" s="118">
        <f t="shared" si="308"/>
        <v>1668</v>
      </c>
      <c r="BC315" s="118"/>
      <c r="BD315" s="117">
        <f>BB315-BC315</f>
        <v>1668</v>
      </c>
      <c r="BE315" s="118">
        <v>1458</v>
      </c>
      <c r="BF315" s="118">
        <f>BE315</f>
        <v>1458</v>
      </c>
      <c r="BG315" s="117">
        <f>AW315+AY315</f>
        <v>4500</v>
      </c>
      <c r="BH315" s="117">
        <f>BG315</f>
        <v>4500</v>
      </c>
      <c r="BI315" s="117">
        <f t="shared" si="315"/>
        <v>6168</v>
      </c>
      <c r="BJ315" s="117">
        <f t="shared" si="315"/>
        <v>6168</v>
      </c>
      <c r="BK315" s="117">
        <f t="shared" si="298"/>
        <v>6168</v>
      </c>
      <c r="BL315" s="117">
        <f>BH315</f>
        <v>4500</v>
      </c>
      <c r="BM315" s="117">
        <f t="shared" si="297"/>
        <v>2500</v>
      </c>
      <c r="BN315" s="117">
        <f>BJ315-BL315</f>
        <v>1668</v>
      </c>
      <c r="BO315" s="118"/>
      <c r="BP315" s="118">
        <f>BN315+BO315</f>
        <v>1668</v>
      </c>
      <c r="BQ315" s="117"/>
      <c r="BR315" s="117">
        <f>BN315</f>
        <v>1668</v>
      </c>
      <c r="BS315" s="23" t="s">
        <v>657</v>
      </c>
      <c r="BT315" s="165"/>
    </row>
    <row r="316" spans="1:72" s="20" customFormat="1" ht="15.6" hidden="1" customHeight="1" x14ac:dyDescent="0.2">
      <c r="A316" s="17"/>
      <c r="B316" s="182"/>
      <c r="C316" s="8"/>
      <c r="D316" s="8"/>
      <c r="E316" s="9"/>
      <c r="F316" s="17"/>
      <c r="G316" s="123"/>
      <c r="H316" s="123"/>
      <c r="I316" s="118"/>
      <c r="J316" s="118"/>
      <c r="K316" s="118"/>
      <c r="L316" s="123"/>
      <c r="M316" s="123"/>
      <c r="N316" s="117"/>
      <c r="O316" s="117"/>
      <c r="P316" s="118"/>
      <c r="Q316" s="118"/>
      <c r="R316" s="117"/>
      <c r="S316" s="117"/>
      <c r="T316" s="118"/>
      <c r="U316" s="117"/>
      <c r="V316" s="117"/>
      <c r="W316" s="117"/>
      <c r="X316" s="118"/>
      <c r="Y316" s="118"/>
      <c r="Z316" s="118"/>
      <c r="AA316" s="118"/>
      <c r="AB316" s="117"/>
      <c r="AC316" s="117"/>
      <c r="AD316" s="117"/>
      <c r="AE316" s="118"/>
      <c r="AF316" s="118"/>
      <c r="AG316" s="117"/>
      <c r="AH316" s="117"/>
      <c r="AI316" s="117"/>
      <c r="AJ316" s="117"/>
      <c r="AK316" s="117"/>
      <c r="AL316" s="117"/>
      <c r="AM316" s="117"/>
      <c r="AN316" s="117"/>
      <c r="AO316" s="117"/>
      <c r="AP316" s="118"/>
      <c r="AQ316" s="118"/>
      <c r="AR316" s="118"/>
      <c r="AS316" s="117"/>
      <c r="AT316" s="117"/>
      <c r="AU316" s="123"/>
      <c r="AV316" s="123"/>
      <c r="AW316" s="118"/>
      <c r="AX316" s="118"/>
      <c r="AY316" s="118"/>
      <c r="AZ316" s="118"/>
      <c r="BA316" s="118"/>
      <c r="BB316" s="118"/>
      <c r="BC316" s="118"/>
      <c r="BD316" s="117"/>
      <c r="BE316" s="118"/>
      <c r="BF316" s="118"/>
      <c r="BG316" s="117"/>
      <c r="BH316" s="117"/>
      <c r="BI316" s="117"/>
      <c r="BJ316" s="117"/>
      <c r="BK316" s="117"/>
      <c r="BL316" s="117"/>
      <c r="BM316" s="117"/>
      <c r="BN316" s="117"/>
      <c r="BO316" s="118"/>
      <c r="BP316" s="118"/>
      <c r="BQ316" s="117"/>
      <c r="BR316" s="117"/>
      <c r="BS316" s="132"/>
      <c r="BT316" s="165"/>
    </row>
    <row r="317" spans="1:72" s="20" customFormat="1" ht="15.6" customHeight="1" x14ac:dyDescent="0.2">
      <c r="A317" s="17"/>
      <c r="B317" s="198"/>
      <c r="C317" s="8"/>
      <c r="D317" s="8"/>
      <c r="E317" s="9"/>
      <c r="F317" s="17"/>
      <c r="G317" s="123"/>
      <c r="H317" s="123"/>
      <c r="I317" s="118"/>
      <c r="J317" s="118"/>
      <c r="K317" s="118"/>
      <c r="L317" s="123"/>
      <c r="M317" s="123"/>
      <c r="N317" s="117"/>
      <c r="O317" s="117"/>
      <c r="P317" s="118"/>
      <c r="Q317" s="118"/>
      <c r="R317" s="117"/>
      <c r="S317" s="117"/>
      <c r="T317" s="118"/>
      <c r="U317" s="117"/>
      <c r="V317" s="117"/>
      <c r="W317" s="117"/>
      <c r="X317" s="118"/>
      <c r="Y317" s="118"/>
      <c r="Z317" s="118"/>
      <c r="AA317" s="118"/>
      <c r="AB317" s="117"/>
      <c r="AC317" s="117"/>
      <c r="AD317" s="117"/>
      <c r="AE317" s="118"/>
      <c r="AF317" s="118"/>
      <c r="AG317" s="117"/>
      <c r="AH317" s="117"/>
      <c r="AI317" s="117"/>
      <c r="AJ317" s="117"/>
      <c r="AK317" s="117"/>
      <c r="AL317" s="117"/>
      <c r="AM317" s="117"/>
      <c r="AN317" s="117"/>
      <c r="AO317" s="117"/>
      <c r="AP317" s="118"/>
      <c r="AQ317" s="118"/>
      <c r="AR317" s="118"/>
      <c r="AS317" s="117"/>
      <c r="AT317" s="117"/>
      <c r="AU317" s="118"/>
      <c r="AV317" s="118"/>
      <c r="AW317" s="118"/>
      <c r="AX317" s="118"/>
      <c r="AY317" s="118"/>
      <c r="AZ317" s="118"/>
      <c r="BA317" s="118"/>
      <c r="BB317" s="118"/>
      <c r="BC317" s="118"/>
      <c r="BD317" s="117">
        <f>BB317-BC317</f>
        <v>0</v>
      </c>
      <c r="BE317" s="118"/>
      <c r="BF317" s="118"/>
      <c r="BG317" s="117"/>
      <c r="BH317" s="117"/>
      <c r="BI317" s="117"/>
      <c r="BJ317" s="117"/>
      <c r="BK317" s="117"/>
      <c r="BL317" s="117"/>
      <c r="BM317" s="117"/>
      <c r="BN317" s="117"/>
      <c r="BO317" s="118"/>
      <c r="BP317" s="118"/>
      <c r="BQ317" s="117"/>
      <c r="BR317" s="117"/>
      <c r="BS317" s="23"/>
      <c r="BT317" s="165"/>
    </row>
    <row r="318" spans="1:72" s="40" customFormat="1" ht="15" x14ac:dyDescent="0.25">
      <c r="A318" s="53" t="s">
        <v>660</v>
      </c>
      <c r="B318" s="179" t="s">
        <v>661</v>
      </c>
      <c r="C318" s="17"/>
      <c r="D318" s="39"/>
      <c r="E318" s="39"/>
      <c r="F318" s="53"/>
      <c r="G318" s="133">
        <f t="shared" ref="G318:BR318" si="316">G319+G341+G349+G354</f>
        <v>908457</v>
      </c>
      <c r="H318" s="133">
        <f t="shared" si="316"/>
        <v>466544</v>
      </c>
      <c r="I318" s="133">
        <f t="shared" si="316"/>
        <v>0</v>
      </c>
      <c r="J318" s="133">
        <f t="shared" si="316"/>
        <v>0</v>
      </c>
      <c r="K318" s="133">
        <f t="shared" si="316"/>
        <v>406</v>
      </c>
      <c r="L318" s="133">
        <f t="shared" si="316"/>
        <v>406</v>
      </c>
      <c r="M318" s="133">
        <f t="shared" si="316"/>
        <v>0</v>
      </c>
      <c r="N318" s="133">
        <f t="shared" si="316"/>
        <v>20521</v>
      </c>
      <c r="O318" s="133">
        <f t="shared" si="316"/>
        <v>8121</v>
      </c>
      <c r="P318" s="133">
        <f t="shared" si="316"/>
        <v>600</v>
      </c>
      <c r="Q318" s="133">
        <f t="shared" si="316"/>
        <v>6540</v>
      </c>
      <c r="R318" s="133">
        <f t="shared" si="316"/>
        <v>6540</v>
      </c>
      <c r="S318" s="133">
        <f t="shared" si="316"/>
        <v>1500</v>
      </c>
      <c r="T318" s="133">
        <f t="shared" si="316"/>
        <v>5000</v>
      </c>
      <c r="U318" s="133">
        <f t="shared" si="316"/>
        <v>5000</v>
      </c>
      <c r="V318" s="133">
        <f t="shared" si="316"/>
        <v>307159</v>
      </c>
      <c r="W318" s="133">
        <f t="shared" si="316"/>
        <v>53988</v>
      </c>
      <c r="X318" s="133">
        <f t="shared" si="316"/>
        <v>155096</v>
      </c>
      <c r="Y318" s="133">
        <f t="shared" si="316"/>
        <v>125000</v>
      </c>
      <c r="Z318" s="133">
        <f t="shared" si="316"/>
        <v>0</v>
      </c>
      <c r="AA318" s="133">
        <f t="shared" si="316"/>
        <v>0</v>
      </c>
      <c r="AB318" s="133">
        <f t="shared" si="316"/>
        <v>24300</v>
      </c>
      <c r="AC318" s="133">
        <f t="shared" si="316"/>
        <v>12300</v>
      </c>
      <c r="AD318" s="133">
        <f t="shared" si="316"/>
        <v>0</v>
      </c>
      <c r="AE318" s="133">
        <f t="shared" si="316"/>
        <v>0</v>
      </c>
      <c r="AF318" s="133">
        <f t="shared" si="316"/>
        <v>127785</v>
      </c>
      <c r="AG318" s="133">
        <f t="shared" si="316"/>
        <v>18600</v>
      </c>
      <c r="AH318" s="133">
        <f t="shared" si="316"/>
        <v>43500</v>
      </c>
      <c r="AI318" s="133">
        <f t="shared" si="316"/>
        <v>31500</v>
      </c>
      <c r="AJ318" s="133">
        <f t="shared" si="316"/>
        <v>1817</v>
      </c>
      <c r="AK318" s="133">
        <f t="shared" si="316"/>
        <v>1817</v>
      </c>
      <c r="AL318" s="133">
        <f t="shared" si="316"/>
        <v>2800</v>
      </c>
      <c r="AM318" s="133">
        <f t="shared" si="316"/>
        <v>2800</v>
      </c>
      <c r="AN318" s="133">
        <f t="shared" si="316"/>
        <v>148685</v>
      </c>
      <c r="AO318" s="133">
        <f t="shared" si="316"/>
        <v>86899</v>
      </c>
      <c r="AP318" s="133" t="e">
        <f t="shared" si="316"/>
        <v>#REF!</v>
      </c>
      <c r="AQ318" s="133">
        <f t="shared" si="316"/>
        <v>17730</v>
      </c>
      <c r="AR318" s="133">
        <f t="shared" si="316"/>
        <v>22029</v>
      </c>
      <c r="AS318" s="133">
        <f t="shared" si="316"/>
        <v>213226</v>
      </c>
      <c r="AT318" s="133">
        <f t="shared" si="316"/>
        <v>155059</v>
      </c>
      <c r="AU318" s="133">
        <f t="shared" si="316"/>
        <v>357534</v>
      </c>
      <c r="AV318" s="133">
        <f t="shared" si="316"/>
        <v>264488</v>
      </c>
      <c r="AW318" s="133">
        <f t="shared" si="316"/>
        <v>109902</v>
      </c>
      <c r="AX318" s="133">
        <f t="shared" si="316"/>
        <v>185628</v>
      </c>
      <c r="AY318" s="133">
        <f t="shared" si="316"/>
        <v>89940</v>
      </c>
      <c r="AZ318" s="133">
        <f t="shared" si="316"/>
        <v>72500</v>
      </c>
      <c r="BA318" s="133">
        <f t="shared" si="316"/>
        <v>0</v>
      </c>
      <c r="BB318" s="133">
        <f t="shared" si="316"/>
        <v>79109</v>
      </c>
      <c r="BC318" s="133">
        <f t="shared" si="316"/>
        <v>0</v>
      </c>
      <c r="BD318" s="133">
        <f t="shared" si="316"/>
        <v>79449</v>
      </c>
      <c r="BE318" s="133">
        <f t="shared" si="316"/>
        <v>52237</v>
      </c>
      <c r="BF318" s="133">
        <f t="shared" si="316"/>
        <v>52237</v>
      </c>
      <c r="BG318" s="133">
        <f t="shared" si="316"/>
        <v>156215</v>
      </c>
      <c r="BH318" s="133">
        <f t="shared" si="316"/>
        <v>156215</v>
      </c>
      <c r="BI318" s="133">
        <f t="shared" si="316"/>
        <v>523357</v>
      </c>
      <c r="BJ318" s="133">
        <f t="shared" si="316"/>
        <v>377067</v>
      </c>
      <c r="BK318" s="133">
        <f>BK319+BK341+BK349+BK354</f>
        <v>380353</v>
      </c>
      <c r="BL318" s="133">
        <f t="shared" si="316"/>
        <v>201574</v>
      </c>
      <c r="BM318" s="38">
        <f t="shared" si="297"/>
        <v>89940</v>
      </c>
      <c r="BN318" s="133">
        <f t="shared" si="316"/>
        <v>175493</v>
      </c>
      <c r="BO318" s="133">
        <f t="shared" si="316"/>
        <v>5761</v>
      </c>
      <c r="BP318" s="133">
        <f t="shared" si="316"/>
        <v>178779</v>
      </c>
      <c r="BQ318" s="133">
        <f t="shared" si="316"/>
        <v>29411</v>
      </c>
      <c r="BR318" s="133">
        <f t="shared" si="316"/>
        <v>98339</v>
      </c>
      <c r="BS318" s="56"/>
      <c r="BT318" s="159"/>
    </row>
    <row r="319" spans="1:72" s="40" customFormat="1" ht="28.5" x14ac:dyDescent="0.25">
      <c r="A319" s="180" t="s">
        <v>52</v>
      </c>
      <c r="B319" s="181" t="s">
        <v>53</v>
      </c>
      <c r="C319" s="17"/>
      <c r="D319" s="39"/>
      <c r="E319" s="39"/>
      <c r="F319" s="53"/>
      <c r="G319" s="38">
        <f t="shared" ref="G319:BR319" si="317">SUM(G320:G340)</f>
        <v>516538</v>
      </c>
      <c r="H319" s="38">
        <f t="shared" si="317"/>
        <v>237252</v>
      </c>
      <c r="I319" s="38">
        <f t="shared" si="317"/>
        <v>0</v>
      </c>
      <c r="J319" s="38">
        <f t="shared" si="317"/>
        <v>0</v>
      </c>
      <c r="K319" s="38">
        <f t="shared" si="317"/>
        <v>406</v>
      </c>
      <c r="L319" s="38">
        <f t="shared" si="317"/>
        <v>406</v>
      </c>
      <c r="M319" s="38">
        <f t="shared" si="317"/>
        <v>0</v>
      </c>
      <c r="N319" s="38">
        <f t="shared" si="317"/>
        <v>7521</v>
      </c>
      <c r="O319" s="38">
        <f t="shared" si="317"/>
        <v>8121</v>
      </c>
      <c r="P319" s="38">
        <f t="shared" si="317"/>
        <v>600</v>
      </c>
      <c r="Q319" s="38">
        <f t="shared" si="317"/>
        <v>6540</v>
      </c>
      <c r="R319" s="38">
        <f t="shared" si="317"/>
        <v>6540</v>
      </c>
      <c r="S319" s="38">
        <f t="shared" si="317"/>
        <v>1500</v>
      </c>
      <c r="T319" s="38">
        <f t="shared" si="317"/>
        <v>5000</v>
      </c>
      <c r="U319" s="38">
        <f t="shared" si="317"/>
        <v>5000</v>
      </c>
      <c r="V319" s="38">
        <f t="shared" si="317"/>
        <v>272459</v>
      </c>
      <c r="W319" s="38">
        <f t="shared" si="317"/>
        <v>53988</v>
      </c>
      <c r="X319" s="38">
        <f t="shared" si="317"/>
        <v>61500</v>
      </c>
      <c r="Y319" s="38">
        <f t="shared" si="317"/>
        <v>61500</v>
      </c>
      <c r="Z319" s="38">
        <f t="shared" si="317"/>
        <v>0</v>
      </c>
      <c r="AA319" s="38">
        <f t="shared" si="317"/>
        <v>0</v>
      </c>
      <c r="AB319" s="38">
        <f t="shared" si="317"/>
        <v>8200</v>
      </c>
      <c r="AC319" s="38">
        <f t="shared" si="317"/>
        <v>8200</v>
      </c>
      <c r="AD319" s="38">
        <f t="shared" si="317"/>
        <v>0</v>
      </c>
      <c r="AE319" s="38">
        <f t="shared" si="317"/>
        <v>0</v>
      </c>
      <c r="AF319" s="38">
        <f t="shared" si="317"/>
        <v>100785</v>
      </c>
      <c r="AG319" s="38">
        <f t="shared" si="317"/>
        <v>16200</v>
      </c>
      <c r="AH319" s="38">
        <f t="shared" si="317"/>
        <v>25000</v>
      </c>
      <c r="AI319" s="38">
        <f t="shared" si="317"/>
        <v>25000</v>
      </c>
      <c r="AJ319" s="38">
        <f t="shared" si="317"/>
        <v>1817</v>
      </c>
      <c r="AK319" s="38">
        <f t="shared" si="317"/>
        <v>1817</v>
      </c>
      <c r="AL319" s="38">
        <f t="shared" si="317"/>
        <v>2800</v>
      </c>
      <c r="AM319" s="38">
        <f t="shared" si="317"/>
        <v>2800</v>
      </c>
      <c r="AN319" s="38">
        <f t="shared" si="317"/>
        <v>117185</v>
      </c>
      <c r="AO319" s="38">
        <f t="shared" si="317"/>
        <v>80399</v>
      </c>
      <c r="AP319" s="38" t="e">
        <f t="shared" si="317"/>
        <v>#REF!</v>
      </c>
      <c r="AQ319" s="38">
        <f t="shared" si="317"/>
        <v>13515</v>
      </c>
      <c r="AR319" s="38">
        <f t="shared" si="317"/>
        <v>15827</v>
      </c>
      <c r="AS319" s="38">
        <f t="shared" si="317"/>
        <v>145485</v>
      </c>
      <c r="AT319" s="38">
        <f t="shared" si="317"/>
        <v>112318</v>
      </c>
      <c r="AU319" s="38">
        <f t="shared" si="317"/>
        <v>165814</v>
      </c>
      <c r="AV319" s="38">
        <f t="shared" si="317"/>
        <v>128447</v>
      </c>
      <c r="AW319" s="38">
        <f t="shared" si="317"/>
        <v>49700</v>
      </c>
      <c r="AX319" s="38">
        <f t="shared" si="317"/>
        <v>70728</v>
      </c>
      <c r="AY319" s="38">
        <f t="shared" si="317"/>
        <v>42100</v>
      </c>
      <c r="AZ319" s="38">
        <f t="shared" si="317"/>
        <v>36300</v>
      </c>
      <c r="BA319" s="38">
        <f t="shared" si="317"/>
        <v>0</v>
      </c>
      <c r="BB319" s="38">
        <f t="shared" si="317"/>
        <v>33628</v>
      </c>
      <c r="BC319" s="38">
        <f t="shared" si="317"/>
        <v>0</v>
      </c>
      <c r="BD319" s="38">
        <f t="shared" si="317"/>
        <v>33628</v>
      </c>
      <c r="BE319" s="38">
        <f t="shared" si="317"/>
        <v>30421</v>
      </c>
      <c r="BF319" s="38">
        <f t="shared" si="317"/>
        <v>30421</v>
      </c>
      <c r="BG319" s="38">
        <f t="shared" si="317"/>
        <v>91240</v>
      </c>
      <c r="BH319" s="38">
        <f t="shared" si="317"/>
        <v>91240</v>
      </c>
      <c r="BI319" s="38">
        <f t="shared" si="317"/>
        <v>207583</v>
      </c>
      <c r="BJ319" s="38">
        <f t="shared" si="317"/>
        <v>168977</v>
      </c>
      <c r="BK319" s="38">
        <f>SUM(BK320:BK340)</f>
        <v>169252</v>
      </c>
      <c r="BL319" s="38">
        <f t="shared" si="317"/>
        <v>140409</v>
      </c>
      <c r="BM319" s="117">
        <f t="shared" si="297"/>
        <v>42100</v>
      </c>
      <c r="BN319" s="38">
        <f t="shared" si="317"/>
        <v>28568</v>
      </c>
      <c r="BO319" s="38">
        <f t="shared" si="317"/>
        <v>750</v>
      </c>
      <c r="BP319" s="38">
        <f t="shared" si="317"/>
        <v>28843</v>
      </c>
      <c r="BQ319" s="38">
        <f t="shared" si="317"/>
        <v>14991</v>
      </c>
      <c r="BR319" s="38">
        <f t="shared" si="317"/>
        <v>26525</v>
      </c>
      <c r="BS319" s="56"/>
      <c r="BT319" s="159"/>
    </row>
    <row r="320" spans="1:72" s="40" customFormat="1" ht="30" x14ac:dyDescent="0.25">
      <c r="A320" s="17">
        <v>1</v>
      </c>
      <c r="B320" s="182" t="s">
        <v>662</v>
      </c>
      <c r="C320" s="41" t="s">
        <v>663</v>
      </c>
      <c r="D320" s="42"/>
      <c r="E320" s="39">
        <v>2011</v>
      </c>
      <c r="F320" s="17" t="s">
        <v>664</v>
      </c>
      <c r="G320" s="119">
        <v>137986</v>
      </c>
      <c r="H320" s="119">
        <v>70000</v>
      </c>
      <c r="I320" s="119"/>
      <c r="J320" s="119"/>
      <c r="K320" s="119"/>
      <c r="L320" s="119"/>
      <c r="M320" s="119"/>
      <c r="N320" s="119">
        <v>4565</v>
      </c>
      <c r="O320" s="119">
        <v>4565</v>
      </c>
      <c r="P320" s="119"/>
      <c r="Q320" s="119"/>
      <c r="R320" s="119"/>
      <c r="S320" s="119"/>
      <c r="T320" s="119"/>
      <c r="U320" s="119"/>
      <c r="V320" s="117">
        <v>86844</v>
      </c>
      <c r="W320" s="117">
        <v>49658</v>
      </c>
      <c r="X320" s="119">
        <v>14000</v>
      </c>
      <c r="Y320" s="119">
        <v>14000</v>
      </c>
      <c r="Z320" s="119"/>
      <c r="AA320" s="119"/>
      <c r="AB320" s="119">
        <v>2000</v>
      </c>
      <c r="AC320" s="117">
        <v>2000</v>
      </c>
      <c r="AD320" s="117"/>
      <c r="AE320" s="117"/>
      <c r="AF320" s="117">
        <v>88844</v>
      </c>
      <c r="AG320" s="119">
        <v>3500</v>
      </c>
      <c r="AH320" s="117">
        <f>AB320+AG320</f>
        <v>5500</v>
      </c>
      <c r="AI320" s="117">
        <f>AH320</f>
        <v>5500</v>
      </c>
      <c r="AJ320" s="117"/>
      <c r="AK320" s="117"/>
      <c r="AL320" s="117">
        <v>2000</v>
      </c>
      <c r="AM320" s="117">
        <v>2000</v>
      </c>
      <c r="AN320" s="117">
        <f>V320+AH320</f>
        <v>92344</v>
      </c>
      <c r="AO320" s="117">
        <f>W320+AI320</f>
        <v>55158</v>
      </c>
      <c r="AP320" s="118">
        <v>4500</v>
      </c>
      <c r="AQ320" s="118">
        <v>4043</v>
      </c>
      <c r="AR320" s="118">
        <v>4041</v>
      </c>
      <c r="AS320" s="117">
        <f>AN320+AP320</f>
        <v>96844</v>
      </c>
      <c r="AT320" s="117">
        <f>AO320+AP320</f>
        <v>59658</v>
      </c>
      <c r="AU320" s="119">
        <v>29815</v>
      </c>
      <c r="AV320" s="119">
        <v>29815</v>
      </c>
      <c r="AW320" s="118">
        <f>AI320+AP320</f>
        <v>10000</v>
      </c>
      <c r="AX320" s="118">
        <f>AV320-AI320-AP320</f>
        <v>19815</v>
      </c>
      <c r="AY320" s="118">
        <f>AZ320</f>
        <v>10000</v>
      </c>
      <c r="AZ320" s="130">
        <v>10000</v>
      </c>
      <c r="BA320" s="130"/>
      <c r="BB320" s="118">
        <f>AX320-AY320</f>
        <v>9815</v>
      </c>
      <c r="BC320" s="118"/>
      <c r="BD320" s="117">
        <f>BB320-BC320</f>
        <v>9815</v>
      </c>
      <c r="BE320" s="118">
        <v>10000</v>
      </c>
      <c r="BF320" s="118">
        <v>10000</v>
      </c>
      <c r="BG320" s="117">
        <f>AW320+AY320</f>
        <v>20000</v>
      </c>
      <c r="BH320" s="117">
        <f>BG320</f>
        <v>20000</v>
      </c>
      <c r="BI320" s="117">
        <f>AU320</f>
        <v>29815</v>
      </c>
      <c r="BJ320" s="117">
        <f>AV320</f>
        <v>29815</v>
      </c>
      <c r="BK320" s="117">
        <f t="shared" si="298"/>
        <v>29815</v>
      </c>
      <c r="BL320" s="117">
        <f>BH320</f>
        <v>20000</v>
      </c>
      <c r="BM320" s="117">
        <f t="shared" ref="BM320:BM381" si="318">AY320</f>
        <v>10000</v>
      </c>
      <c r="BN320" s="117">
        <f>BJ320-BL320</f>
        <v>9815</v>
      </c>
      <c r="BO320" s="118"/>
      <c r="BP320" s="118">
        <f t="shared" ref="BP320:BP337" si="319">BN320+BO320</f>
        <v>9815</v>
      </c>
      <c r="BQ320" s="117"/>
      <c r="BR320" s="117">
        <v>9815</v>
      </c>
      <c r="BS320" s="96" t="s">
        <v>665</v>
      </c>
      <c r="BT320" s="97"/>
    </row>
    <row r="321" spans="1:72" s="40" customFormat="1" ht="45" x14ac:dyDescent="0.25">
      <c r="A321" s="17">
        <f>A320+1</f>
        <v>2</v>
      </c>
      <c r="B321" s="182" t="s">
        <v>666</v>
      </c>
      <c r="C321" s="17" t="s">
        <v>667</v>
      </c>
      <c r="D321" s="39"/>
      <c r="E321" s="39">
        <v>2016</v>
      </c>
      <c r="F321" s="21" t="s">
        <v>668</v>
      </c>
      <c r="G321" s="118">
        <v>20452</v>
      </c>
      <c r="H321" s="118">
        <v>17054</v>
      </c>
      <c r="I321" s="118"/>
      <c r="J321" s="118"/>
      <c r="K321" s="118"/>
      <c r="L321" s="118"/>
      <c r="M321" s="118"/>
      <c r="N321" s="118"/>
      <c r="O321" s="118"/>
      <c r="P321" s="118"/>
      <c r="Q321" s="118"/>
      <c r="R321" s="118"/>
      <c r="S321" s="118"/>
      <c r="T321" s="118"/>
      <c r="U321" s="118"/>
      <c r="V321" s="117">
        <v>1841</v>
      </c>
      <c r="W321" s="117">
        <v>1841</v>
      </c>
      <c r="X321" s="118"/>
      <c r="Y321" s="118"/>
      <c r="Z321" s="118"/>
      <c r="AA321" s="118"/>
      <c r="AB321" s="118"/>
      <c r="AC321" s="118"/>
      <c r="AD321" s="118"/>
      <c r="AE321" s="118"/>
      <c r="AF321" s="117">
        <v>1841</v>
      </c>
      <c r="AG321" s="117">
        <v>5000</v>
      </c>
      <c r="AH321" s="117">
        <f>AB321+AG321</f>
        <v>5000</v>
      </c>
      <c r="AI321" s="117">
        <f>AH321</f>
        <v>5000</v>
      </c>
      <c r="AJ321" s="117"/>
      <c r="AK321" s="117"/>
      <c r="AL321" s="117"/>
      <c r="AM321" s="117"/>
      <c r="AN321" s="117">
        <f>V321+AH321</f>
        <v>6841</v>
      </c>
      <c r="AO321" s="117">
        <f>W321+AI321</f>
        <v>6841</v>
      </c>
      <c r="AP321" s="118">
        <v>1600</v>
      </c>
      <c r="AQ321" s="118"/>
      <c r="AR321" s="118">
        <f>AQ321</f>
        <v>0</v>
      </c>
      <c r="AS321" s="117">
        <f>AN321+AP321</f>
        <v>8441</v>
      </c>
      <c r="AT321" s="117">
        <f>AO321+AP321</f>
        <v>8441</v>
      </c>
      <c r="AU321" s="118">
        <v>16000</v>
      </c>
      <c r="AV321" s="118">
        <v>16000</v>
      </c>
      <c r="AW321" s="118">
        <f>AI321+AP321</f>
        <v>6600</v>
      </c>
      <c r="AX321" s="118">
        <f>AV321-AI321-AP321</f>
        <v>9400</v>
      </c>
      <c r="AY321" s="118">
        <v>5000</v>
      </c>
      <c r="AZ321" s="130">
        <v>4000</v>
      </c>
      <c r="BA321" s="130"/>
      <c r="BB321" s="118">
        <f>AX321-AY321</f>
        <v>4400</v>
      </c>
      <c r="BC321" s="118"/>
      <c r="BD321" s="117">
        <f>BB321-BC321</f>
        <v>4400</v>
      </c>
      <c r="BE321" s="118">
        <v>5000</v>
      </c>
      <c r="BF321" s="118">
        <v>5000</v>
      </c>
      <c r="BG321" s="117">
        <f>AW321+AY321</f>
        <v>11600</v>
      </c>
      <c r="BH321" s="117">
        <f>BG321</f>
        <v>11600</v>
      </c>
      <c r="BI321" s="117">
        <f>AU321</f>
        <v>16000</v>
      </c>
      <c r="BJ321" s="117">
        <f>AV321</f>
        <v>16000</v>
      </c>
      <c r="BK321" s="117">
        <f t="shared" si="298"/>
        <v>16000</v>
      </c>
      <c r="BL321" s="117">
        <f>BH321</f>
        <v>11600</v>
      </c>
      <c r="BM321" s="117">
        <f t="shared" si="318"/>
        <v>5000</v>
      </c>
      <c r="BN321" s="117">
        <f>BJ321-BL321</f>
        <v>4400</v>
      </c>
      <c r="BO321" s="118"/>
      <c r="BP321" s="118">
        <f t="shared" si="319"/>
        <v>4400</v>
      </c>
      <c r="BQ321" s="117"/>
      <c r="BR321" s="117">
        <v>2085</v>
      </c>
      <c r="BS321" s="96" t="s">
        <v>665</v>
      </c>
      <c r="BT321" s="97"/>
    </row>
    <row r="322" spans="1:72" s="44" customFormat="1" ht="30" x14ac:dyDescent="0.2">
      <c r="A322" s="17">
        <f t="shared" ref="A322:A339" si="320">A321+1</f>
        <v>3</v>
      </c>
      <c r="B322" s="196" t="s">
        <v>669</v>
      </c>
      <c r="C322" s="9"/>
      <c r="D322" s="43"/>
      <c r="E322" s="43"/>
      <c r="F322" s="21" t="s">
        <v>670</v>
      </c>
      <c r="G322" s="118">
        <v>37863</v>
      </c>
      <c r="H322" s="118">
        <v>5700</v>
      </c>
      <c r="I322" s="118"/>
      <c r="J322" s="118"/>
      <c r="K322" s="118"/>
      <c r="L322" s="118"/>
      <c r="M322" s="118"/>
      <c r="N322" s="118"/>
      <c r="O322" s="118"/>
      <c r="P322" s="118"/>
      <c r="Q322" s="118"/>
      <c r="R322" s="118"/>
      <c r="S322" s="118"/>
      <c r="T322" s="118"/>
      <c r="U322" s="118"/>
      <c r="V322" s="118">
        <v>30550</v>
      </c>
      <c r="W322" s="117"/>
      <c r="X322" s="118"/>
      <c r="Y322" s="118"/>
      <c r="Z322" s="118"/>
      <c r="AA322" s="118"/>
      <c r="AB322" s="118"/>
      <c r="AC322" s="117"/>
      <c r="AD322" s="117"/>
      <c r="AE322" s="117"/>
      <c r="AF322" s="117"/>
      <c r="AG322" s="118"/>
      <c r="AH322" s="117"/>
      <c r="AI322" s="117"/>
      <c r="AJ322" s="117"/>
      <c r="AK322" s="117"/>
      <c r="AL322" s="117"/>
      <c r="AM322" s="117"/>
      <c r="AN322" s="117"/>
      <c r="AO322" s="117"/>
      <c r="AP322" s="118"/>
      <c r="AQ322" s="118"/>
      <c r="AR322" s="118"/>
      <c r="AS322" s="117"/>
      <c r="AT322" s="117"/>
      <c r="AU322" s="118"/>
      <c r="AV322" s="118"/>
      <c r="AW322" s="130"/>
      <c r="AX322" s="118"/>
      <c r="AY322" s="130"/>
      <c r="AZ322" s="130"/>
      <c r="BA322" s="130"/>
      <c r="BB322" s="118"/>
      <c r="BC322" s="118"/>
      <c r="BD322" s="117"/>
      <c r="BE322" s="118"/>
      <c r="BF322" s="118">
        <f t="shared" ref="BF322:BF339" si="321">BE322</f>
        <v>0</v>
      </c>
      <c r="BG322" s="117"/>
      <c r="BH322" s="117"/>
      <c r="BI322" s="117">
        <v>5700</v>
      </c>
      <c r="BJ322" s="117">
        <v>5700</v>
      </c>
      <c r="BK322" s="117">
        <f t="shared" si="298"/>
        <v>5700</v>
      </c>
      <c r="BL322" s="117">
        <f>H322-BN322</f>
        <v>5500</v>
      </c>
      <c r="BM322" s="117">
        <f t="shared" si="318"/>
        <v>0</v>
      </c>
      <c r="BN322" s="117">
        <v>200</v>
      </c>
      <c r="BO322" s="130"/>
      <c r="BP322" s="118">
        <f t="shared" si="319"/>
        <v>200</v>
      </c>
      <c r="BQ322" s="117">
        <f>BN322</f>
        <v>200</v>
      </c>
      <c r="BR322" s="117">
        <f>BQ322</f>
        <v>200</v>
      </c>
      <c r="BS322" s="96" t="s">
        <v>671</v>
      </c>
      <c r="BT322" s="97"/>
    </row>
    <row r="323" spans="1:72" s="44" customFormat="1" ht="30" x14ac:dyDescent="0.2">
      <c r="A323" s="17">
        <f t="shared" si="320"/>
        <v>4</v>
      </c>
      <c r="B323" s="196" t="s">
        <v>672</v>
      </c>
      <c r="C323" s="9"/>
      <c r="D323" s="43"/>
      <c r="E323" s="43"/>
      <c r="F323" s="21" t="s">
        <v>673</v>
      </c>
      <c r="G323" s="118">
        <v>90492</v>
      </c>
      <c r="H323" s="118">
        <v>22300</v>
      </c>
      <c r="I323" s="118"/>
      <c r="J323" s="118"/>
      <c r="K323" s="118"/>
      <c r="L323" s="118"/>
      <c r="M323" s="118"/>
      <c r="N323" s="118"/>
      <c r="O323" s="118"/>
      <c r="P323" s="118"/>
      <c r="Q323" s="118"/>
      <c r="R323" s="118"/>
      <c r="S323" s="118"/>
      <c r="T323" s="118"/>
      <c r="U323" s="118"/>
      <c r="V323" s="118">
        <v>65250</v>
      </c>
      <c r="W323" s="117"/>
      <c r="X323" s="118"/>
      <c r="Y323" s="118"/>
      <c r="Z323" s="118"/>
      <c r="AA323" s="118"/>
      <c r="AB323" s="118"/>
      <c r="AC323" s="117"/>
      <c r="AD323" s="117"/>
      <c r="AE323" s="117"/>
      <c r="AF323" s="117"/>
      <c r="AG323" s="118"/>
      <c r="AH323" s="117"/>
      <c r="AI323" s="117"/>
      <c r="AJ323" s="117"/>
      <c r="AK323" s="117"/>
      <c r="AL323" s="117"/>
      <c r="AM323" s="117"/>
      <c r="AN323" s="117"/>
      <c r="AO323" s="117"/>
      <c r="AP323" s="118"/>
      <c r="AQ323" s="118"/>
      <c r="AR323" s="118"/>
      <c r="AS323" s="117"/>
      <c r="AT323" s="117"/>
      <c r="AU323" s="118"/>
      <c r="AV323" s="118"/>
      <c r="AW323" s="130"/>
      <c r="AX323" s="118"/>
      <c r="AY323" s="130"/>
      <c r="AZ323" s="130"/>
      <c r="BA323" s="130"/>
      <c r="BB323" s="118"/>
      <c r="BC323" s="118"/>
      <c r="BD323" s="117"/>
      <c r="BE323" s="118"/>
      <c r="BF323" s="118">
        <f t="shared" si="321"/>
        <v>0</v>
      </c>
      <c r="BG323" s="117"/>
      <c r="BH323" s="117"/>
      <c r="BI323" s="117">
        <v>22300</v>
      </c>
      <c r="BJ323" s="117">
        <v>22300</v>
      </c>
      <c r="BK323" s="117">
        <f t="shared" si="298"/>
        <v>22300</v>
      </c>
      <c r="BL323" s="117">
        <f>H323-BN323</f>
        <v>22000</v>
      </c>
      <c r="BM323" s="117">
        <f t="shared" si="318"/>
        <v>0</v>
      </c>
      <c r="BN323" s="117">
        <v>300</v>
      </c>
      <c r="BO323" s="130"/>
      <c r="BP323" s="118">
        <f t="shared" si="319"/>
        <v>300</v>
      </c>
      <c r="BQ323" s="117">
        <v>297</v>
      </c>
      <c r="BR323" s="117">
        <f>BQ323</f>
        <v>297</v>
      </c>
      <c r="BS323" s="96" t="s">
        <v>671</v>
      </c>
      <c r="BT323" s="97"/>
    </row>
    <row r="324" spans="1:72" s="40" customFormat="1" ht="33.950000000000003" customHeight="1" x14ac:dyDescent="0.25">
      <c r="A324" s="17">
        <f t="shared" si="320"/>
        <v>5</v>
      </c>
      <c r="B324" s="182" t="s">
        <v>674</v>
      </c>
      <c r="C324" s="41" t="s">
        <v>675</v>
      </c>
      <c r="D324" s="42" t="s">
        <v>676</v>
      </c>
      <c r="E324" s="39" t="s">
        <v>677</v>
      </c>
      <c r="F324" s="17" t="s">
        <v>678</v>
      </c>
      <c r="G324" s="119">
        <v>2132</v>
      </c>
      <c r="H324" s="119">
        <v>2132</v>
      </c>
      <c r="I324" s="119">
        <v>0</v>
      </c>
      <c r="J324" s="119">
        <v>0</v>
      </c>
      <c r="K324" s="119">
        <v>406</v>
      </c>
      <c r="L324" s="119">
        <v>406</v>
      </c>
      <c r="M324" s="119">
        <v>0</v>
      </c>
      <c r="N324" s="119">
        <v>0</v>
      </c>
      <c r="O324" s="119">
        <v>600</v>
      </c>
      <c r="P324" s="119">
        <v>600</v>
      </c>
      <c r="Q324" s="119">
        <v>1500</v>
      </c>
      <c r="R324" s="119">
        <v>1500</v>
      </c>
      <c r="S324" s="119">
        <v>1500</v>
      </c>
      <c r="T324" s="119">
        <v>1000</v>
      </c>
      <c r="U324" s="119">
        <v>1000</v>
      </c>
      <c r="V324" s="117">
        <v>600</v>
      </c>
      <c r="W324" s="117"/>
      <c r="X324" s="119"/>
      <c r="Y324" s="119"/>
      <c r="Z324" s="119"/>
      <c r="AA324" s="119"/>
      <c r="AB324" s="119"/>
      <c r="AC324" s="117"/>
      <c r="AD324" s="117"/>
      <c r="AE324" s="117"/>
      <c r="AF324" s="117"/>
      <c r="AG324" s="119"/>
      <c r="AH324" s="117"/>
      <c r="AI324" s="117"/>
      <c r="AJ324" s="117">
        <v>406</v>
      </c>
      <c r="AK324" s="117">
        <v>406</v>
      </c>
      <c r="AL324" s="117"/>
      <c r="AM324" s="117"/>
      <c r="AN324" s="117">
        <v>600</v>
      </c>
      <c r="AO324" s="117">
        <v>600</v>
      </c>
      <c r="AP324" s="118">
        <v>800</v>
      </c>
      <c r="AQ324" s="118"/>
      <c r="AR324" s="118"/>
      <c r="AS324" s="117">
        <f>AN324+AP324</f>
        <v>1400</v>
      </c>
      <c r="AT324" s="117">
        <f>AO324+AP324</f>
        <v>1400</v>
      </c>
      <c r="AU324" s="119">
        <v>1500</v>
      </c>
      <c r="AV324" s="119">
        <v>1500</v>
      </c>
      <c r="AW324" s="118">
        <f>AI324+AP324</f>
        <v>800</v>
      </c>
      <c r="AX324" s="118">
        <f>AV324-AI324-AP324</f>
        <v>700</v>
      </c>
      <c r="AY324" s="130"/>
      <c r="AZ324" s="130"/>
      <c r="BA324" s="130"/>
      <c r="BB324" s="118">
        <f>AX324-AY324</f>
        <v>700</v>
      </c>
      <c r="BC324" s="118"/>
      <c r="BD324" s="117">
        <f>BB324-BC324</f>
        <v>700</v>
      </c>
      <c r="BE324" s="118">
        <f>AU324-BI324</f>
        <v>0</v>
      </c>
      <c r="BF324" s="118">
        <f t="shared" si="321"/>
        <v>0</v>
      </c>
      <c r="BG324" s="117">
        <f>AW324+AY324</f>
        <v>800</v>
      </c>
      <c r="BH324" s="117">
        <f>BG324</f>
        <v>800</v>
      </c>
      <c r="BI324" s="117">
        <f>AU324</f>
        <v>1500</v>
      </c>
      <c r="BJ324" s="117">
        <f>AV324</f>
        <v>1500</v>
      </c>
      <c r="BK324" s="117">
        <f t="shared" si="298"/>
        <v>1500</v>
      </c>
      <c r="BL324" s="117">
        <f>BH324</f>
        <v>800</v>
      </c>
      <c r="BM324" s="117">
        <f t="shared" si="318"/>
        <v>0</v>
      </c>
      <c r="BN324" s="117">
        <f>BJ324-BL324</f>
        <v>700</v>
      </c>
      <c r="BO324" s="118"/>
      <c r="BP324" s="118">
        <f t="shared" si="319"/>
        <v>700</v>
      </c>
      <c r="BQ324" s="117">
        <v>700</v>
      </c>
      <c r="BR324" s="117">
        <f>BN324</f>
        <v>700</v>
      </c>
      <c r="BS324" s="23" t="s">
        <v>671</v>
      </c>
      <c r="BT324" s="165"/>
    </row>
    <row r="325" spans="1:72" s="44" customFormat="1" ht="30" x14ac:dyDescent="0.2">
      <c r="A325" s="17">
        <f t="shared" si="320"/>
        <v>6</v>
      </c>
      <c r="B325" s="191" t="s">
        <v>679</v>
      </c>
      <c r="C325" s="9"/>
      <c r="D325" s="43"/>
      <c r="E325" s="43"/>
      <c r="F325" s="17" t="s">
        <v>680</v>
      </c>
      <c r="G325" s="118">
        <v>2520</v>
      </c>
      <c r="H325" s="118">
        <v>2187</v>
      </c>
      <c r="I325" s="118"/>
      <c r="J325" s="118"/>
      <c r="K325" s="118"/>
      <c r="L325" s="118"/>
      <c r="M325" s="118"/>
      <c r="N325" s="118"/>
      <c r="O325" s="118"/>
      <c r="P325" s="118"/>
      <c r="Q325" s="118"/>
      <c r="R325" s="118"/>
      <c r="S325" s="118"/>
      <c r="T325" s="118"/>
      <c r="U325" s="118"/>
      <c r="V325" s="118">
        <v>1706</v>
      </c>
      <c r="W325" s="117"/>
      <c r="X325" s="118"/>
      <c r="Y325" s="118"/>
      <c r="Z325" s="118"/>
      <c r="AA325" s="118"/>
      <c r="AB325" s="118"/>
      <c r="AC325" s="117"/>
      <c r="AD325" s="117"/>
      <c r="AE325" s="117"/>
      <c r="AF325" s="117"/>
      <c r="AG325" s="118"/>
      <c r="AH325" s="117"/>
      <c r="AI325" s="117"/>
      <c r="AJ325" s="117"/>
      <c r="AK325" s="117"/>
      <c r="AL325" s="117"/>
      <c r="AM325" s="117"/>
      <c r="AN325" s="117"/>
      <c r="AO325" s="117"/>
      <c r="AP325" s="118"/>
      <c r="AQ325" s="118"/>
      <c r="AR325" s="118"/>
      <c r="AS325" s="117"/>
      <c r="AT325" s="117"/>
      <c r="AU325" s="118"/>
      <c r="AV325" s="118"/>
      <c r="AW325" s="130"/>
      <c r="AX325" s="118"/>
      <c r="AY325" s="130"/>
      <c r="AZ325" s="130"/>
      <c r="BA325" s="130"/>
      <c r="BB325" s="118"/>
      <c r="BC325" s="118"/>
      <c r="BD325" s="117"/>
      <c r="BE325" s="118"/>
      <c r="BF325" s="118">
        <f t="shared" si="321"/>
        <v>0</v>
      </c>
      <c r="BG325" s="117"/>
      <c r="BH325" s="117"/>
      <c r="BI325" s="117">
        <v>481</v>
      </c>
      <c r="BJ325" s="117">
        <v>481</v>
      </c>
      <c r="BK325" s="117">
        <f t="shared" si="298"/>
        <v>783</v>
      </c>
      <c r="BL325" s="117">
        <v>481</v>
      </c>
      <c r="BM325" s="117">
        <f t="shared" si="318"/>
        <v>0</v>
      </c>
      <c r="BN325" s="117">
        <f>BJ325-BL325</f>
        <v>0</v>
      </c>
      <c r="BO325" s="130">
        <v>302</v>
      </c>
      <c r="BP325" s="118">
        <f t="shared" si="319"/>
        <v>302</v>
      </c>
      <c r="BQ325" s="117">
        <v>302</v>
      </c>
      <c r="BR325" s="117">
        <v>302</v>
      </c>
      <c r="BS325" s="23" t="s">
        <v>671</v>
      </c>
      <c r="BT325" s="97"/>
    </row>
    <row r="326" spans="1:72" s="44" customFormat="1" ht="30" x14ac:dyDescent="0.2">
      <c r="A326" s="17">
        <f t="shared" si="320"/>
        <v>7</v>
      </c>
      <c r="B326" s="196" t="s">
        <v>681</v>
      </c>
      <c r="C326" s="9"/>
      <c r="D326" s="43"/>
      <c r="E326" s="43"/>
      <c r="F326" s="21" t="s">
        <v>682</v>
      </c>
      <c r="G326" s="118">
        <v>97810</v>
      </c>
      <c r="H326" s="118">
        <v>32825</v>
      </c>
      <c r="I326" s="118"/>
      <c r="J326" s="118"/>
      <c r="K326" s="118"/>
      <c r="L326" s="118"/>
      <c r="M326" s="118"/>
      <c r="N326" s="118"/>
      <c r="O326" s="118"/>
      <c r="P326" s="118"/>
      <c r="Q326" s="118"/>
      <c r="R326" s="118"/>
      <c r="S326" s="118"/>
      <c r="T326" s="118"/>
      <c r="U326" s="118"/>
      <c r="V326" s="118">
        <v>82168</v>
      </c>
      <c r="W326" s="117"/>
      <c r="X326" s="118"/>
      <c r="Y326" s="118"/>
      <c r="Z326" s="118"/>
      <c r="AA326" s="118"/>
      <c r="AB326" s="118"/>
      <c r="AC326" s="117"/>
      <c r="AD326" s="117"/>
      <c r="AE326" s="117"/>
      <c r="AF326" s="117"/>
      <c r="AG326" s="118"/>
      <c r="AH326" s="117"/>
      <c r="AI326" s="117"/>
      <c r="AJ326" s="117"/>
      <c r="AK326" s="117"/>
      <c r="AL326" s="117"/>
      <c r="AM326" s="117"/>
      <c r="AN326" s="117"/>
      <c r="AO326" s="117"/>
      <c r="AP326" s="118"/>
      <c r="AQ326" s="118"/>
      <c r="AR326" s="118"/>
      <c r="AS326" s="117"/>
      <c r="AT326" s="117"/>
      <c r="AU326" s="118"/>
      <c r="AV326" s="118"/>
      <c r="AW326" s="130"/>
      <c r="AX326" s="118"/>
      <c r="AY326" s="130">
        <v>5000</v>
      </c>
      <c r="AZ326" s="130"/>
      <c r="BA326" s="130"/>
      <c r="BB326" s="118"/>
      <c r="BC326" s="118"/>
      <c r="BD326" s="117"/>
      <c r="BE326" s="118">
        <v>1580</v>
      </c>
      <c r="BF326" s="118">
        <f t="shared" si="321"/>
        <v>1580</v>
      </c>
      <c r="BG326" s="117"/>
      <c r="BH326" s="117"/>
      <c r="BI326" s="118">
        <v>12500</v>
      </c>
      <c r="BJ326" s="134">
        <v>12500</v>
      </c>
      <c r="BK326" s="117">
        <f t="shared" si="298"/>
        <v>12500</v>
      </c>
      <c r="BL326" s="117">
        <v>12119</v>
      </c>
      <c r="BM326" s="117">
        <f t="shared" si="318"/>
        <v>5000</v>
      </c>
      <c r="BN326" s="117">
        <f>BJ326-BL326</f>
        <v>381</v>
      </c>
      <c r="BO326" s="130"/>
      <c r="BP326" s="118">
        <f t="shared" si="319"/>
        <v>381</v>
      </c>
      <c r="BQ326" s="117">
        <f t="shared" ref="BQ326:BR337" si="322">BP326</f>
        <v>381</v>
      </c>
      <c r="BR326" s="117">
        <f t="shared" si="322"/>
        <v>381</v>
      </c>
      <c r="BS326" s="23" t="s">
        <v>671</v>
      </c>
      <c r="BT326" s="97"/>
    </row>
    <row r="327" spans="1:72" s="40" customFormat="1" ht="30" x14ac:dyDescent="0.25">
      <c r="A327" s="17">
        <f t="shared" si="320"/>
        <v>8</v>
      </c>
      <c r="B327" s="182" t="s">
        <v>683</v>
      </c>
      <c r="C327" s="17" t="s">
        <v>408</v>
      </c>
      <c r="D327" s="39"/>
      <c r="E327" s="39">
        <v>2014</v>
      </c>
      <c r="F327" s="17" t="s">
        <v>684</v>
      </c>
      <c r="G327" s="119">
        <v>11741</v>
      </c>
      <c r="H327" s="119">
        <v>10100</v>
      </c>
      <c r="I327" s="119"/>
      <c r="J327" s="119"/>
      <c r="K327" s="119"/>
      <c r="L327" s="119"/>
      <c r="M327" s="119"/>
      <c r="N327" s="119">
        <v>2156</v>
      </c>
      <c r="O327" s="119">
        <v>2156</v>
      </c>
      <c r="P327" s="119"/>
      <c r="Q327" s="119"/>
      <c r="R327" s="119"/>
      <c r="S327" s="119"/>
      <c r="T327" s="119"/>
      <c r="U327" s="119"/>
      <c r="V327" s="117">
        <v>3100</v>
      </c>
      <c r="W327" s="117">
        <v>1689</v>
      </c>
      <c r="X327" s="119">
        <v>8000</v>
      </c>
      <c r="Y327" s="119">
        <v>8000</v>
      </c>
      <c r="Z327" s="119"/>
      <c r="AA327" s="119"/>
      <c r="AB327" s="119">
        <v>800</v>
      </c>
      <c r="AC327" s="117">
        <v>800</v>
      </c>
      <c r="AD327" s="117"/>
      <c r="AE327" s="117"/>
      <c r="AF327" s="117">
        <v>3900</v>
      </c>
      <c r="AG327" s="119">
        <v>3000</v>
      </c>
      <c r="AH327" s="117">
        <f>AB327+AG327</f>
        <v>3800</v>
      </c>
      <c r="AI327" s="117">
        <f>AH327</f>
        <v>3800</v>
      </c>
      <c r="AJ327" s="117">
        <v>1411</v>
      </c>
      <c r="AK327" s="117">
        <v>1411</v>
      </c>
      <c r="AL327" s="117">
        <v>800</v>
      </c>
      <c r="AM327" s="117">
        <v>800</v>
      </c>
      <c r="AN327" s="117">
        <v>6900</v>
      </c>
      <c r="AO327" s="117">
        <v>6900</v>
      </c>
      <c r="AP327" s="118">
        <v>1800</v>
      </c>
      <c r="AQ327" s="118">
        <v>1248</v>
      </c>
      <c r="AR327" s="118">
        <f>AQ327</f>
        <v>1248</v>
      </c>
      <c r="AS327" s="117">
        <f>AN327+AP327</f>
        <v>8700</v>
      </c>
      <c r="AT327" s="117">
        <f>AO327+AP327</f>
        <v>8700</v>
      </c>
      <c r="AU327" s="119">
        <v>8000</v>
      </c>
      <c r="AV327" s="119">
        <v>8000</v>
      </c>
      <c r="AW327" s="118">
        <f>AI327+AP327</f>
        <v>5600</v>
      </c>
      <c r="AX327" s="118">
        <f>AV327-AI327-AP327</f>
        <v>2400</v>
      </c>
      <c r="AY327" s="118">
        <v>400</v>
      </c>
      <c r="AZ327" s="130">
        <v>600</v>
      </c>
      <c r="BA327" s="130"/>
      <c r="BB327" s="118">
        <f>AX327-AY327</f>
        <v>2000</v>
      </c>
      <c r="BC327" s="118"/>
      <c r="BD327" s="117">
        <f>BB327-BC327</f>
        <v>2000</v>
      </c>
      <c r="BE327" s="118"/>
      <c r="BF327" s="118">
        <f t="shared" si="321"/>
        <v>0</v>
      </c>
      <c r="BG327" s="117">
        <f>AW327+AY327</f>
        <v>6000</v>
      </c>
      <c r="BH327" s="117">
        <f>BG327</f>
        <v>6000</v>
      </c>
      <c r="BI327" s="117">
        <v>7000</v>
      </c>
      <c r="BJ327" s="117">
        <v>7000</v>
      </c>
      <c r="BK327" s="117">
        <f t="shared" si="298"/>
        <v>7000</v>
      </c>
      <c r="BL327" s="117">
        <f>BH327</f>
        <v>6000</v>
      </c>
      <c r="BM327" s="117">
        <f t="shared" si="318"/>
        <v>400</v>
      </c>
      <c r="BN327" s="117">
        <f>BJ327-BL327</f>
        <v>1000</v>
      </c>
      <c r="BO327" s="118"/>
      <c r="BP327" s="118">
        <f t="shared" si="319"/>
        <v>1000</v>
      </c>
      <c r="BQ327" s="117">
        <v>1000</v>
      </c>
      <c r="BR327" s="117">
        <f>BN327</f>
        <v>1000</v>
      </c>
      <c r="BS327" s="96" t="s">
        <v>671</v>
      </c>
      <c r="BT327" s="97"/>
    </row>
    <row r="328" spans="1:72" s="40" customFormat="1" ht="30" x14ac:dyDescent="0.25">
      <c r="A328" s="17">
        <f t="shared" si="320"/>
        <v>9</v>
      </c>
      <c r="B328" s="182" t="s">
        <v>685</v>
      </c>
      <c r="C328" s="17" t="s">
        <v>667</v>
      </c>
      <c r="D328" s="39"/>
      <c r="E328" s="39">
        <v>2016</v>
      </c>
      <c r="F328" s="21" t="s">
        <v>686</v>
      </c>
      <c r="G328" s="118">
        <v>13010</v>
      </c>
      <c r="H328" s="118">
        <v>13010</v>
      </c>
      <c r="I328" s="118"/>
      <c r="J328" s="118"/>
      <c r="K328" s="118"/>
      <c r="L328" s="118"/>
      <c r="M328" s="118"/>
      <c r="N328" s="118"/>
      <c r="O328" s="118"/>
      <c r="P328" s="118"/>
      <c r="Q328" s="118"/>
      <c r="R328" s="118"/>
      <c r="S328" s="118"/>
      <c r="T328" s="118"/>
      <c r="U328" s="118"/>
      <c r="V328" s="117"/>
      <c r="W328" s="117"/>
      <c r="X328" s="118">
        <v>12500</v>
      </c>
      <c r="Y328" s="118">
        <v>12500</v>
      </c>
      <c r="Z328" s="118"/>
      <c r="AA328" s="118"/>
      <c r="AB328" s="118">
        <v>1000</v>
      </c>
      <c r="AC328" s="118">
        <v>1000</v>
      </c>
      <c r="AD328" s="118"/>
      <c r="AE328" s="118"/>
      <c r="AF328" s="117">
        <v>1000</v>
      </c>
      <c r="AG328" s="117">
        <v>500</v>
      </c>
      <c r="AH328" s="117">
        <f>AB328+AG328</f>
        <v>1500</v>
      </c>
      <c r="AI328" s="117">
        <f>AH328</f>
        <v>1500</v>
      </c>
      <c r="AJ328" s="117"/>
      <c r="AK328" s="117"/>
      <c r="AL328" s="117"/>
      <c r="AM328" s="117"/>
      <c r="AN328" s="117">
        <f t="shared" ref="AN328:AO330" si="323">V328+AH328</f>
        <v>1500</v>
      </c>
      <c r="AO328" s="117">
        <f t="shared" si="323"/>
        <v>1500</v>
      </c>
      <c r="AP328" s="118">
        <v>4000</v>
      </c>
      <c r="AQ328" s="118">
        <v>2332</v>
      </c>
      <c r="AR328" s="118">
        <v>2400</v>
      </c>
      <c r="AS328" s="117">
        <f t="shared" ref="AS328:AS337" si="324">AN328+AP328</f>
        <v>5500</v>
      </c>
      <c r="AT328" s="117">
        <f>AO328+AP328</f>
        <v>5500</v>
      </c>
      <c r="AU328" s="118">
        <v>12500</v>
      </c>
      <c r="AV328" s="117">
        <v>14000</v>
      </c>
      <c r="AW328" s="118">
        <f t="shared" ref="AW328:AW337" si="325">AI328+AP328</f>
        <v>5500</v>
      </c>
      <c r="AX328" s="118">
        <f>AV328-AT328</f>
        <v>8500</v>
      </c>
      <c r="AY328" s="118">
        <f t="shared" ref="AY328:AY337" si="326">AZ328</f>
        <v>4000</v>
      </c>
      <c r="AZ328" s="130">
        <v>4000</v>
      </c>
      <c r="BA328" s="130"/>
      <c r="BB328" s="118">
        <f t="shared" ref="BB328:BB337" si="327">AX328-AY328</f>
        <v>4500</v>
      </c>
      <c r="BC328" s="118"/>
      <c r="BD328" s="117">
        <f t="shared" ref="BD328:BD337" si="328">BB328-BC328</f>
        <v>4500</v>
      </c>
      <c r="BE328" s="118">
        <v>2471</v>
      </c>
      <c r="BF328" s="118">
        <f t="shared" si="321"/>
        <v>2471</v>
      </c>
      <c r="BG328" s="117">
        <f t="shared" ref="BG328:BG337" si="329">AW328+AY328</f>
        <v>9500</v>
      </c>
      <c r="BH328" s="117">
        <f t="shared" ref="BH328:BH337" si="330">BG328</f>
        <v>9500</v>
      </c>
      <c r="BI328" s="117">
        <f t="shared" ref="BI328:BJ337" si="331">AU328</f>
        <v>12500</v>
      </c>
      <c r="BJ328" s="117">
        <f t="shared" si="331"/>
        <v>14000</v>
      </c>
      <c r="BK328" s="117">
        <f t="shared" si="298"/>
        <v>13010</v>
      </c>
      <c r="BL328" s="117">
        <v>10900</v>
      </c>
      <c r="BM328" s="117">
        <f t="shared" si="318"/>
        <v>4000</v>
      </c>
      <c r="BN328" s="117">
        <f t="shared" ref="BN328:BN337" si="332">BJ328-BL328</f>
        <v>3100</v>
      </c>
      <c r="BO328" s="118">
        <v>-990</v>
      </c>
      <c r="BP328" s="118">
        <f t="shared" si="319"/>
        <v>2110</v>
      </c>
      <c r="BQ328" s="117">
        <f t="shared" si="322"/>
        <v>2110</v>
      </c>
      <c r="BR328" s="117">
        <f t="shared" si="322"/>
        <v>2110</v>
      </c>
      <c r="BS328" s="96" t="s">
        <v>671</v>
      </c>
      <c r="BT328" s="97"/>
    </row>
    <row r="329" spans="1:72" s="40" customFormat="1" ht="30" x14ac:dyDescent="0.25">
      <c r="A329" s="17">
        <f t="shared" si="320"/>
        <v>10</v>
      </c>
      <c r="B329" s="182" t="s">
        <v>687</v>
      </c>
      <c r="C329" s="17" t="s">
        <v>667</v>
      </c>
      <c r="D329" s="39"/>
      <c r="E329" s="39">
        <v>2016</v>
      </c>
      <c r="F329" s="21" t="s">
        <v>688</v>
      </c>
      <c r="G329" s="118">
        <v>11927</v>
      </c>
      <c r="H329" s="118">
        <v>11927</v>
      </c>
      <c r="I329" s="118"/>
      <c r="J329" s="118"/>
      <c r="K329" s="118"/>
      <c r="L329" s="118"/>
      <c r="M329" s="118"/>
      <c r="N329" s="118"/>
      <c r="O329" s="118"/>
      <c r="P329" s="118"/>
      <c r="Q329" s="118"/>
      <c r="R329" s="118"/>
      <c r="S329" s="118"/>
      <c r="T329" s="118"/>
      <c r="U329" s="118"/>
      <c r="V329" s="117"/>
      <c r="W329" s="117"/>
      <c r="X329" s="118">
        <v>11000</v>
      </c>
      <c r="Y329" s="118">
        <v>11000</v>
      </c>
      <c r="Z329" s="118"/>
      <c r="AA329" s="118"/>
      <c r="AB329" s="118">
        <v>1000</v>
      </c>
      <c r="AC329" s="118">
        <v>1000</v>
      </c>
      <c r="AD329" s="118"/>
      <c r="AE329" s="118"/>
      <c r="AF329" s="117">
        <v>1000</v>
      </c>
      <c r="AG329" s="117">
        <v>500</v>
      </c>
      <c r="AH329" s="117">
        <f>AB329+AG329</f>
        <v>1500</v>
      </c>
      <c r="AI329" s="117">
        <f>AH329</f>
        <v>1500</v>
      </c>
      <c r="AJ329" s="117"/>
      <c r="AK329" s="117"/>
      <c r="AL329" s="117"/>
      <c r="AM329" s="117"/>
      <c r="AN329" s="117">
        <f t="shared" si="323"/>
        <v>1500</v>
      </c>
      <c r="AO329" s="117">
        <f t="shared" si="323"/>
        <v>1500</v>
      </c>
      <c r="AP329" s="118">
        <v>3500</v>
      </c>
      <c r="AQ329" s="118">
        <v>2344</v>
      </c>
      <c r="AR329" s="118">
        <f>AQ329</f>
        <v>2344</v>
      </c>
      <c r="AS329" s="117">
        <f t="shared" si="324"/>
        <v>5000</v>
      </c>
      <c r="AT329" s="117">
        <v>6519</v>
      </c>
      <c r="AU329" s="118">
        <v>11000</v>
      </c>
      <c r="AV329" s="117">
        <v>12600</v>
      </c>
      <c r="AW329" s="118">
        <f t="shared" si="325"/>
        <v>5000</v>
      </c>
      <c r="AX329" s="118">
        <f>AV329-AT329</f>
        <v>6081</v>
      </c>
      <c r="AY329" s="118">
        <f t="shared" si="326"/>
        <v>3500</v>
      </c>
      <c r="AZ329" s="130">
        <v>3500</v>
      </c>
      <c r="BA329" s="130"/>
      <c r="BB329" s="118">
        <f t="shared" si="327"/>
        <v>2581</v>
      </c>
      <c r="BC329" s="118"/>
      <c r="BD329" s="117">
        <f t="shared" si="328"/>
        <v>2581</v>
      </c>
      <c r="BE329" s="118">
        <v>1295</v>
      </c>
      <c r="BF329" s="118">
        <f t="shared" si="321"/>
        <v>1295</v>
      </c>
      <c r="BG329" s="117">
        <f t="shared" si="329"/>
        <v>8500</v>
      </c>
      <c r="BH329" s="117">
        <f t="shared" si="330"/>
        <v>8500</v>
      </c>
      <c r="BI329" s="117">
        <f t="shared" si="331"/>
        <v>11000</v>
      </c>
      <c r="BJ329" s="117">
        <f t="shared" si="331"/>
        <v>12600</v>
      </c>
      <c r="BK329" s="117">
        <f t="shared" si="298"/>
        <v>11927</v>
      </c>
      <c r="BL329" s="117">
        <v>11869</v>
      </c>
      <c r="BM329" s="117">
        <f t="shared" si="318"/>
        <v>3500</v>
      </c>
      <c r="BN329" s="117">
        <f t="shared" si="332"/>
        <v>731</v>
      </c>
      <c r="BO329" s="118">
        <v>-673</v>
      </c>
      <c r="BP329" s="118">
        <f t="shared" si="319"/>
        <v>58</v>
      </c>
      <c r="BQ329" s="117">
        <f t="shared" si="322"/>
        <v>58</v>
      </c>
      <c r="BR329" s="117">
        <f t="shared" si="322"/>
        <v>58</v>
      </c>
      <c r="BS329" s="96" t="s">
        <v>671</v>
      </c>
      <c r="BT329" s="97"/>
    </row>
    <row r="330" spans="1:72" s="40" customFormat="1" ht="30" x14ac:dyDescent="0.25">
      <c r="A330" s="17">
        <f t="shared" si="320"/>
        <v>11</v>
      </c>
      <c r="B330" s="182" t="s">
        <v>689</v>
      </c>
      <c r="C330" s="17" t="s">
        <v>667</v>
      </c>
      <c r="D330" s="39"/>
      <c r="E330" s="39">
        <v>2016</v>
      </c>
      <c r="F330" s="21" t="s">
        <v>690</v>
      </c>
      <c r="G330" s="118">
        <v>14681</v>
      </c>
      <c r="H330" s="118">
        <v>14681</v>
      </c>
      <c r="I330" s="118"/>
      <c r="J330" s="118"/>
      <c r="K330" s="118"/>
      <c r="L330" s="118"/>
      <c r="M330" s="118"/>
      <c r="N330" s="118"/>
      <c r="O330" s="118"/>
      <c r="P330" s="118"/>
      <c r="Q330" s="118"/>
      <c r="R330" s="118"/>
      <c r="S330" s="118"/>
      <c r="T330" s="118"/>
      <c r="U330" s="118"/>
      <c r="V330" s="117"/>
      <c r="W330" s="117"/>
      <c r="X330" s="118">
        <v>12000</v>
      </c>
      <c r="Y330" s="118">
        <v>12000</v>
      </c>
      <c r="Z330" s="118"/>
      <c r="AA330" s="118"/>
      <c r="AB330" s="118">
        <v>1000</v>
      </c>
      <c r="AC330" s="118">
        <v>1000</v>
      </c>
      <c r="AD330" s="118"/>
      <c r="AE330" s="118"/>
      <c r="AF330" s="117">
        <v>1000</v>
      </c>
      <c r="AG330" s="117">
        <v>500</v>
      </c>
      <c r="AH330" s="117">
        <f>AB330+AG330</f>
        <v>1500</v>
      </c>
      <c r="AI330" s="117">
        <f>AH330</f>
        <v>1500</v>
      </c>
      <c r="AJ330" s="117"/>
      <c r="AK330" s="117"/>
      <c r="AL330" s="117"/>
      <c r="AM330" s="117"/>
      <c r="AN330" s="117">
        <f t="shared" si="323"/>
        <v>1500</v>
      </c>
      <c r="AO330" s="117">
        <f t="shared" si="323"/>
        <v>1500</v>
      </c>
      <c r="AP330" s="118">
        <v>4000</v>
      </c>
      <c r="AQ330" s="118">
        <v>2648</v>
      </c>
      <c r="AR330" s="118">
        <v>2845</v>
      </c>
      <c r="AS330" s="117">
        <f t="shared" si="324"/>
        <v>5500</v>
      </c>
      <c r="AT330" s="117">
        <v>8000</v>
      </c>
      <c r="AU330" s="118">
        <v>12000</v>
      </c>
      <c r="AV330" s="117">
        <v>14000</v>
      </c>
      <c r="AW330" s="118">
        <f t="shared" si="325"/>
        <v>5500</v>
      </c>
      <c r="AX330" s="118">
        <f>AV330-AT330</f>
        <v>6000</v>
      </c>
      <c r="AY330" s="118">
        <f t="shared" si="326"/>
        <v>3500</v>
      </c>
      <c r="AZ330" s="130">
        <v>3500</v>
      </c>
      <c r="BA330" s="130"/>
      <c r="BB330" s="118">
        <f t="shared" si="327"/>
        <v>2500</v>
      </c>
      <c r="BC330" s="118"/>
      <c r="BD330" s="117">
        <f t="shared" si="328"/>
        <v>2500</v>
      </c>
      <c r="BE330" s="118">
        <v>2005</v>
      </c>
      <c r="BF330" s="118">
        <f t="shared" si="321"/>
        <v>2005</v>
      </c>
      <c r="BG330" s="117">
        <f t="shared" si="329"/>
        <v>9000</v>
      </c>
      <c r="BH330" s="117">
        <f t="shared" si="330"/>
        <v>9000</v>
      </c>
      <c r="BI330" s="117">
        <f t="shared" si="331"/>
        <v>12000</v>
      </c>
      <c r="BJ330" s="117">
        <f t="shared" si="331"/>
        <v>14000</v>
      </c>
      <c r="BK330" s="117">
        <f t="shared" si="298"/>
        <v>14681</v>
      </c>
      <c r="BL330" s="117">
        <v>12700</v>
      </c>
      <c r="BM330" s="117">
        <f t="shared" si="318"/>
        <v>3500</v>
      </c>
      <c r="BN330" s="117">
        <f t="shared" si="332"/>
        <v>1300</v>
      </c>
      <c r="BO330" s="118">
        <v>681</v>
      </c>
      <c r="BP330" s="118">
        <f t="shared" si="319"/>
        <v>1981</v>
      </c>
      <c r="BQ330" s="117">
        <f t="shared" si="322"/>
        <v>1981</v>
      </c>
      <c r="BR330" s="117">
        <f t="shared" si="322"/>
        <v>1981</v>
      </c>
      <c r="BS330" s="96" t="s">
        <v>671</v>
      </c>
      <c r="BT330" s="97"/>
    </row>
    <row r="331" spans="1:72" s="40" customFormat="1" ht="30" x14ac:dyDescent="0.25">
      <c r="A331" s="17">
        <f t="shared" si="320"/>
        <v>12</v>
      </c>
      <c r="B331" s="182" t="s">
        <v>691</v>
      </c>
      <c r="C331" s="17"/>
      <c r="D331" s="39"/>
      <c r="E331" s="39">
        <v>2017</v>
      </c>
      <c r="F331" s="21" t="s">
        <v>692</v>
      </c>
      <c r="G331" s="118">
        <v>1577</v>
      </c>
      <c r="H331" s="118">
        <v>1577</v>
      </c>
      <c r="I331" s="118"/>
      <c r="J331" s="118"/>
      <c r="K331" s="118"/>
      <c r="L331" s="118"/>
      <c r="M331" s="118"/>
      <c r="N331" s="118"/>
      <c r="O331" s="118"/>
      <c r="P331" s="118"/>
      <c r="Q331" s="118"/>
      <c r="R331" s="118"/>
      <c r="S331" s="118"/>
      <c r="T331" s="118"/>
      <c r="U331" s="118"/>
      <c r="V331" s="118"/>
      <c r="W331" s="117"/>
      <c r="X331" s="118"/>
      <c r="Y331" s="118"/>
      <c r="Z331" s="118"/>
      <c r="AA331" s="118"/>
      <c r="AB331" s="118"/>
      <c r="AC331" s="117"/>
      <c r="AD331" s="117"/>
      <c r="AE331" s="117"/>
      <c r="AF331" s="117"/>
      <c r="AG331" s="118"/>
      <c r="AH331" s="117">
        <v>600</v>
      </c>
      <c r="AI331" s="117">
        <v>600</v>
      </c>
      <c r="AJ331" s="117"/>
      <c r="AK331" s="117"/>
      <c r="AL331" s="117"/>
      <c r="AM331" s="117"/>
      <c r="AN331" s="117"/>
      <c r="AO331" s="117"/>
      <c r="AP331" s="118">
        <v>600</v>
      </c>
      <c r="AQ331" s="118">
        <v>0</v>
      </c>
      <c r="AR331" s="118">
        <v>13</v>
      </c>
      <c r="AS331" s="117">
        <f t="shared" si="324"/>
        <v>600</v>
      </c>
      <c r="AT331" s="117">
        <f t="shared" ref="AT331:AT337" si="333">AO331+AP331</f>
        <v>600</v>
      </c>
      <c r="AU331" s="118">
        <v>1577</v>
      </c>
      <c r="AV331" s="118">
        <v>1577</v>
      </c>
      <c r="AW331" s="118">
        <f t="shared" si="325"/>
        <v>1200</v>
      </c>
      <c r="AX331" s="118">
        <f t="shared" ref="AX331:AX337" si="334">AV331-AI331-AP331</f>
        <v>377</v>
      </c>
      <c r="AY331" s="118">
        <f t="shared" si="326"/>
        <v>200</v>
      </c>
      <c r="AZ331" s="130">
        <v>200</v>
      </c>
      <c r="BA331" s="130"/>
      <c r="BB331" s="118">
        <f t="shared" si="327"/>
        <v>177</v>
      </c>
      <c r="BC331" s="118"/>
      <c r="BD331" s="117">
        <f t="shared" si="328"/>
        <v>177</v>
      </c>
      <c r="BE331" s="118">
        <v>200</v>
      </c>
      <c r="BF331" s="118">
        <f t="shared" si="321"/>
        <v>200</v>
      </c>
      <c r="BG331" s="117">
        <f t="shared" si="329"/>
        <v>1400</v>
      </c>
      <c r="BH331" s="117">
        <f t="shared" si="330"/>
        <v>1400</v>
      </c>
      <c r="BI331" s="117">
        <f t="shared" si="331"/>
        <v>1577</v>
      </c>
      <c r="BJ331" s="117">
        <f t="shared" si="331"/>
        <v>1577</v>
      </c>
      <c r="BK331" s="117">
        <f t="shared" si="298"/>
        <v>1577</v>
      </c>
      <c r="BL331" s="117">
        <v>800</v>
      </c>
      <c r="BM331" s="117">
        <f t="shared" si="318"/>
        <v>200</v>
      </c>
      <c r="BN331" s="117">
        <f t="shared" si="332"/>
        <v>777</v>
      </c>
      <c r="BO331" s="118"/>
      <c r="BP331" s="118">
        <f t="shared" si="319"/>
        <v>777</v>
      </c>
      <c r="BQ331" s="117">
        <f t="shared" si="322"/>
        <v>777</v>
      </c>
      <c r="BR331" s="117">
        <f t="shared" si="322"/>
        <v>777</v>
      </c>
      <c r="BS331" s="23" t="s">
        <v>671</v>
      </c>
      <c r="BT331" s="165"/>
    </row>
    <row r="332" spans="1:72" s="40" customFormat="1" ht="45" x14ac:dyDescent="0.25">
      <c r="A332" s="17">
        <f t="shared" si="320"/>
        <v>13</v>
      </c>
      <c r="B332" s="182" t="s">
        <v>693</v>
      </c>
      <c r="C332" s="17" t="s">
        <v>667</v>
      </c>
      <c r="D332" s="39"/>
      <c r="E332" s="39">
        <v>2017</v>
      </c>
      <c r="F332" s="17" t="s">
        <v>694</v>
      </c>
      <c r="G332" s="117">
        <v>20940</v>
      </c>
      <c r="H332" s="117">
        <v>4315</v>
      </c>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v>600</v>
      </c>
      <c r="AH332" s="117">
        <f>AB332+AG332</f>
        <v>600</v>
      </c>
      <c r="AI332" s="117">
        <f>AH332</f>
        <v>600</v>
      </c>
      <c r="AJ332" s="117"/>
      <c r="AK332" s="117"/>
      <c r="AL332" s="117"/>
      <c r="AM332" s="117"/>
      <c r="AN332" s="117">
        <f>V332+AH332</f>
        <v>600</v>
      </c>
      <c r="AO332" s="117">
        <f>W332+AI332</f>
        <v>600</v>
      </c>
      <c r="AP332" s="118">
        <v>1400</v>
      </c>
      <c r="AQ332" s="118"/>
      <c r="AR332" s="118">
        <v>34</v>
      </c>
      <c r="AS332" s="117">
        <f t="shared" si="324"/>
        <v>2000</v>
      </c>
      <c r="AT332" s="117">
        <f t="shared" si="333"/>
        <v>2000</v>
      </c>
      <c r="AU332" s="117">
        <v>20940</v>
      </c>
      <c r="AV332" s="117">
        <v>3855</v>
      </c>
      <c r="AW332" s="118">
        <f t="shared" si="325"/>
        <v>2000</v>
      </c>
      <c r="AX332" s="118">
        <f t="shared" si="334"/>
        <v>1855</v>
      </c>
      <c r="AY332" s="118">
        <f t="shared" si="326"/>
        <v>1200</v>
      </c>
      <c r="AZ332" s="130">
        <v>1200</v>
      </c>
      <c r="BA332" s="130"/>
      <c r="BB332" s="118">
        <f t="shared" si="327"/>
        <v>655</v>
      </c>
      <c r="BC332" s="118"/>
      <c r="BD332" s="117">
        <f t="shared" si="328"/>
        <v>655</v>
      </c>
      <c r="BE332" s="118">
        <v>65</v>
      </c>
      <c r="BF332" s="118">
        <f t="shared" si="321"/>
        <v>65</v>
      </c>
      <c r="BG332" s="117">
        <f t="shared" si="329"/>
        <v>3200</v>
      </c>
      <c r="BH332" s="117">
        <f t="shared" si="330"/>
        <v>3200</v>
      </c>
      <c r="BI332" s="117">
        <f t="shared" si="331"/>
        <v>20940</v>
      </c>
      <c r="BJ332" s="117">
        <f t="shared" si="331"/>
        <v>3855</v>
      </c>
      <c r="BK332" s="117">
        <f t="shared" ref="BK332:BK394" si="335">BL332+BP332</f>
        <v>3855</v>
      </c>
      <c r="BL332" s="117">
        <f>BH332</f>
        <v>3200</v>
      </c>
      <c r="BM332" s="117">
        <f t="shared" si="318"/>
        <v>1200</v>
      </c>
      <c r="BN332" s="117">
        <f t="shared" si="332"/>
        <v>655</v>
      </c>
      <c r="BO332" s="118"/>
      <c r="BP332" s="118">
        <f t="shared" si="319"/>
        <v>655</v>
      </c>
      <c r="BQ332" s="117">
        <f t="shared" si="322"/>
        <v>655</v>
      </c>
      <c r="BR332" s="117">
        <f t="shared" si="322"/>
        <v>655</v>
      </c>
      <c r="BS332" s="96" t="s">
        <v>671</v>
      </c>
      <c r="BT332" s="97"/>
    </row>
    <row r="333" spans="1:72" s="40" customFormat="1" ht="45" x14ac:dyDescent="0.25">
      <c r="A333" s="17">
        <f t="shared" si="320"/>
        <v>14</v>
      </c>
      <c r="B333" s="182" t="s">
        <v>695</v>
      </c>
      <c r="C333" s="17" t="s">
        <v>667</v>
      </c>
      <c r="D333" s="39"/>
      <c r="E333" s="39">
        <v>2017</v>
      </c>
      <c r="F333" s="17" t="s">
        <v>696</v>
      </c>
      <c r="G333" s="117">
        <v>7477</v>
      </c>
      <c r="H333" s="117">
        <v>1766</v>
      </c>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v>600</v>
      </c>
      <c r="AH333" s="117">
        <f>AB333+AG333</f>
        <v>600</v>
      </c>
      <c r="AI333" s="117">
        <f>AH333</f>
        <v>600</v>
      </c>
      <c r="AJ333" s="117"/>
      <c r="AK333" s="117"/>
      <c r="AL333" s="117"/>
      <c r="AM333" s="117"/>
      <c r="AN333" s="117">
        <f t="shared" ref="AN333:AO335" si="336">V333+AH333</f>
        <v>600</v>
      </c>
      <c r="AO333" s="117">
        <f t="shared" si="336"/>
        <v>600</v>
      </c>
      <c r="AP333" s="118">
        <v>600</v>
      </c>
      <c r="AQ333" s="118">
        <v>124</v>
      </c>
      <c r="AR333" s="118">
        <v>11</v>
      </c>
      <c r="AS333" s="117">
        <f t="shared" si="324"/>
        <v>1200</v>
      </c>
      <c r="AT333" s="117">
        <f t="shared" si="333"/>
        <v>1200</v>
      </c>
      <c r="AU333" s="117">
        <v>7477</v>
      </c>
      <c r="AV333" s="117">
        <v>1800</v>
      </c>
      <c r="AW333" s="118">
        <f t="shared" si="325"/>
        <v>1200</v>
      </c>
      <c r="AX333" s="118">
        <f t="shared" si="334"/>
        <v>600</v>
      </c>
      <c r="AY333" s="118">
        <f t="shared" si="326"/>
        <v>400</v>
      </c>
      <c r="AZ333" s="130">
        <v>400</v>
      </c>
      <c r="BA333" s="130"/>
      <c r="BB333" s="118">
        <f t="shared" si="327"/>
        <v>200</v>
      </c>
      <c r="BC333" s="118"/>
      <c r="BD333" s="117">
        <f t="shared" si="328"/>
        <v>200</v>
      </c>
      <c r="BE333" s="118">
        <v>27</v>
      </c>
      <c r="BF333" s="118">
        <f t="shared" si="321"/>
        <v>27</v>
      </c>
      <c r="BG333" s="117">
        <f t="shared" si="329"/>
        <v>1600</v>
      </c>
      <c r="BH333" s="117">
        <f t="shared" si="330"/>
        <v>1600</v>
      </c>
      <c r="BI333" s="117">
        <f t="shared" si="331"/>
        <v>7477</v>
      </c>
      <c r="BJ333" s="117">
        <f t="shared" si="331"/>
        <v>1800</v>
      </c>
      <c r="BK333" s="117">
        <f t="shared" si="335"/>
        <v>1766</v>
      </c>
      <c r="BL333" s="117">
        <f>BH333</f>
        <v>1600</v>
      </c>
      <c r="BM333" s="117">
        <f t="shared" si="318"/>
        <v>400</v>
      </c>
      <c r="BN333" s="117">
        <f t="shared" si="332"/>
        <v>200</v>
      </c>
      <c r="BO333" s="118">
        <v>-34</v>
      </c>
      <c r="BP333" s="118">
        <f t="shared" si="319"/>
        <v>166</v>
      </c>
      <c r="BQ333" s="117">
        <f t="shared" si="322"/>
        <v>166</v>
      </c>
      <c r="BR333" s="117">
        <f t="shared" si="322"/>
        <v>166</v>
      </c>
      <c r="BS333" s="96" t="s">
        <v>671</v>
      </c>
      <c r="BT333" s="97"/>
    </row>
    <row r="334" spans="1:72" s="40" customFormat="1" ht="45" x14ac:dyDescent="0.25">
      <c r="A334" s="17">
        <f t="shared" si="320"/>
        <v>15</v>
      </c>
      <c r="B334" s="182" t="s">
        <v>697</v>
      </c>
      <c r="C334" s="17" t="s">
        <v>667</v>
      </c>
      <c r="D334" s="39"/>
      <c r="E334" s="39">
        <v>2017</v>
      </c>
      <c r="F334" s="17" t="s">
        <v>698</v>
      </c>
      <c r="G334" s="117">
        <v>10064</v>
      </c>
      <c r="H334" s="117">
        <v>2228</v>
      </c>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v>600</v>
      </c>
      <c r="AH334" s="117">
        <f>AB334+AG334</f>
        <v>600</v>
      </c>
      <c r="AI334" s="117">
        <f>AH334</f>
        <v>600</v>
      </c>
      <c r="AJ334" s="117"/>
      <c r="AK334" s="117"/>
      <c r="AL334" s="117"/>
      <c r="AM334" s="117"/>
      <c r="AN334" s="117">
        <f t="shared" si="336"/>
        <v>600</v>
      </c>
      <c r="AO334" s="117">
        <f t="shared" si="336"/>
        <v>600</v>
      </c>
      <c r="AP334" s="118">
        <v>800</v>
      </c>
      <c r="AQ334" s="118">
        <v>157</v>
      </c>
      <c r="AR334" s="118">
        <v>171</v>
      </c>
      <c r="AS334" s="117">
        <f t="shared" si="324"/>
        <v>1400</v>
      </c>
      <c r="AT334" s="117">
        <f t="shared" si="333"/>
        <v>1400</v>
      </c>
      <c r="AU334" s="117">
        <v>10064</v>
      </c>
      <c r="AV334" s="117">
        <v>2000</v>
      </c>
      <c r="AW334" s="118">
        <f t="shared" si="325"/>
        <v>1400</v>
      </c>
      <c r="AX334" s="118">
        <f t="shared" si="334"/>
        <v>600</v>
      </c>
      <c r="AY334" s="118">
        <f t="shared" si="326"/>
        <v>400</v>
      </c>
      <c r="AZ334" s="130">
        <v>400</v>
      </c>
      <c r="BA334" s="130"/>
      <c r="BB334" s="118">
        <f t="shared" si="327"/>
        <v>200</v>
      </c>
      <c r="BC334" s="118"/>
      <c r="BD334" s="117">
        <f t="shared" si="328"/>
        <v>200</v>
      </c>
      <c r="BE334" s="118">
        <v>38</v>
      </c>
      <c r="BF334" s="118">
        <f t="shared" si="321"/>
        <v>38</v>
      </c>
      <c r="BG334" s="117">
        <f t="shared" si="329"/>
        <v>1800</v>
      </c>
      <c r="BH334" s="117">
        <f t="shared" si="330"/>
        <v>1800</v>
      </c>
      <c r="BI334" s="117">
        <f t="shared" si="331"/>
        <v>10064</v>
      </c>
      <c r="BJ334" s="117">
        <f t="shared" si="331"/>
        <v>2000</v>
      </c>
      <c r="BK334" s="117">
        <f t="shared" si="335"/>
        <v>2000</v>
      </c>
      <c r="BL334" s="117">
        <f>BH334</f>
        <v>1800</v>
      </c>
      <c r="BM334" s="117">
        <f t="shared" si="318"/>
        <v>400</v>
      </c>
      <c r="BN334" s="117">
        <f t="shared" si="332"/>
        <v>200</v>
      </c>
      <c r="BO334" s="118"/>
      <c r="BP334" s="118">
        <f t="shared" si="319"/>
        <v>200</v>
      </c>
      <c r="BQ334" s="117">
        <f t="shared" si="322"/>
        <v>200</v>
      </c>
      <c r="BR334" s="117">
        <f t="shared" si="322"/>
        <v>200</v>
      </c>
      <c r="BS334" s="96" t="s">
        <v>671</v>
      </c>
      <c r="BT334" s="97"/>
    </row>
    <row r="335" spans="1:72" s="40" customFormat="1" ht="45" x14ac:dyDescent="0.25">
      <c r="A335" s="17">
        <f t="shared" si="320"/>
        <v>16</v>
      </c>
      <c r="B335" s="182" t="s">
        <v>699</v>
      </c>
      <c r="C335" s="17" t="s">
        <v>667</v>
      </c>
      <c r="D335" s="39"/>
      <c r="E335" s="39">
        <v>2017</v>
      </c>
      <c r="F335" s="17" t="s">
        <v>700</v>
      </c>
      <c r="G335" s="117">
        <v>12728</v>
      </c>
      <c r="H335" s="117">
        <v>2694</v>
      </c>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v>600</v>
      </c>
      <c r="AH335" s="117">
        <f>AB335+AG335</f>
        <v>600</v>
      </c>
      <c r="AI335" s="117">
        <f>AH335</f>
        <v>600</v>
      </c>
      <c r="AJ335" s="117"/>
      <c r="AK335" s="117"/>
      <c r="AL335" s="117"/>
      <c r="AM335" s="117"/>
      <c r="AN335" s="117">
        <f t="shared" si="336"/>
        <v>600</v>
      </c>
      <c r="AO335" s="117">
        <f t="shared" si="336"/>
        <v>600</v>
      </c>
      <c r="AP335" s="118">
        <v>900</v>
      </c>
      <c r="AQ335" s="118">
        <v>186</v>
      </c>
      <c r="AR335" s="118">
        <v>206</v>
      </c>
      <c r="AS335" s="117">
        <f t="shared" si="324"/>
        <v>1500</v>
      </c>
      <c r="AT335" s="117">
        <f t="shared" si="333"/>
        <v>1500</v>
      </c>
      <c r="AU335" s="117">
        <v>12728</v>
      </c>
      <c r="AV335" s="117">
        <v>2300</v>
      </c>
      <c r="AW335" s="118">
        <f t="shared" si="325"/>
        <v>1500</v>
      </c>
      <c r="AX335" s="118">
        <f t="shared" si="334"/>
        <v>800</v>
      </c>
      <c r="AY335" s="118">
        <f t="shared" si="326"/>
        <v>500</v>
      </c>
      <c r="AZ335" s="130">
        <v>500</v>
      </c>
      <c r="BA335" s="130"/>
      <c r="BB335" s="118">
        <f t="shared" si="327"/>
        <v>300</v>
      </c>
      <c r="BC335" s="118"/>
      <c r="BD335" s="117">
        <f t="shared" si="328"/>
        <v>300</v>
      </c>
      <c r="BE335" s="118">
        <v>43</v>
      </c>
      <c r="BF335" s="118">
        <f t="shared" si="321"/>
        <v>43</v>
      </c>
      <c r="BG335" s="117">
        <f t="shared" si="329"/>
        <v>2000</v>
      </c>
      <c r="BH335" s="117">
        <f t="shared" si="330"/>
        <v>2000</v>
      </c>
      <c r="BI335" s="117">
        <f t="shared" si="331"/>
        <v>12728</v>
      </c>
      <c r="BJ335" s="117">
        <f t="shared" si="331"/>
        <v>2300</v>
      </c>
      <c r="BK335" s="117">
        <f t="shared" si="335"/>
        <v>2300</v>
      </c>
      <c r="BL335" s="117">
        <f>BH335</f>
        <v>2000</v>
      </c>
      <c r="BM335" s="117">
        <f t="shared" si="318"/>
        <v>500</v>
      </c>
      <c r="BN335" s="117">
        <f t="shared" si="332"/>
        <v>300</v>
      </c>
      <c r="BO335" s="118"/>
      <c r="BP335" s="118">
        <f t="shared" si="319"/>
        <v>300</v>
      </c>
      <c r="BQ335" s="117">
        <f t="shared" si="322"/>
        <v>300</v>
      </c>
      <c r="BR335" s="117">
        <f t="shared" si="322"/>
        <v>300</v>
      </c>
      <c r="BS335" s="96" t="s">
        <v>671</v>
      </c>
      <c r="BT335" s="97"/>
    </row>
    <row r="336" spans="1:72" s="40" customFormat="1" ht="30" x14ac:dyDescent="0.25">
      <c r="A336" s="17">
        <f t="shared" si="320"/>
        <v>17</v>
      </c>
      <c r="B336" s="182" t="s">
        <v>701</v>
      </c>
      <c r="C336" s="17" t="s">
        <v>702</v>
      </c>
      <c r="D336" s="39" t="s">
        <v>58</v>
      </c>
      <c r="E336" s="39">
        <v>2017</v>
      </c>
      <c r="F336" s="21" t="s">
        <v>703</v>
      </c>
      <c r="G336" s="118">
        <v>5045</v>
      </c>
      <c r="H336" s="118">
        <v>5031</v>
      </c>
      <c r="I336" s="118"/>
      <c r="J336" s="118"/>
      <c r="K336" s="118"/>
      <c r="L336" s="118"/>
      <c r="M336" s="118"/>
      <c r="N336" s="118"/>
      <c r="O336" s="118"/>
      <c r="P336" s="118"/>
      <c r="Q336" s="118">
        <v>5040</v>
      </c>
      <c r="R336" s="118">
        <v>5040</v>
      </c>
      <c r="S336" s="118"/>
      <c r="T336" s="118">
        <v>4000</v>
      </c>
      <c r="U336" s="118">
        <v>4000</v>
      </c>
      <c r="V336" s="118"/>
      <c r="W336" s="117"/>
      <c r="X336" s="118"/>
      <c r="Y336" s="118"/>
      <c r="Z336" s="118"/>
      <c r="AA336" s="118"/>
      <c r="AB336" s="118"/>
      <c r="AC336" s="117"/>
      <c r="AD336" s="117"/>
      <c r="AE336" s="117"/>
      <c r="AF336" s="117"/>
      <c r="AG336" s="118"/>
      <c r="AH336" s="117"/>
      <c r="AI336" s="117"/>
      <c r="AJ336" s="117"/>
      <c r="AK336" s="117"/>
      <c r="AL336" s="117"/>
      <c r="AM336" s="117"/>
      <c r="AN336" s="117"/>
      <c r="AO336" s="117"/>
      <c r="AP336" s="118">
        <v>1200</v>
      </c>
      <c r="AQ336" s="118">
        <v>122</v>
      </c>
      <c r="AR336" s="118">
        <v>1056</v>
      </c>
      <c r="AS336" s="117">
        <f t="shared" si="324"/>
        <v>1200</v>
      </c>
      <c r="AT336" s="117">
        <f t="shared" si="333"/>
        <v>1200</v>
      </c>
      <c r="AU336" s="118">
        <v>5040</v>
      </c>
      <c r="AV336" s="118">
        <v>5040</v>
      </c>
      <c r="AW336" s="118">
        <f t="shared" si="325"/>
        <v>1200</v>
      </c>
      <c r="AX336" s="118">
        <f t="shared" si="334"/>
        <v>3840</v>
      </c>
      <c r="AY336" s="118">
        <f t="shared" si="326"/>
        <v>1500</v>
      </c>
      <c r="AZ336" s="130">
        <v>1500</v>
      </c>
      <c r="BA336" s="130"/>
      <c r="BB336" s="118">
        <f t="shared" si="327"/>
        <v>2340</v>
      </c>
      <c r="BC336" s="118"/>
      <c r="BD336" s="117">
        <f t="shared" si="328"/>
        <v>2340</v>
      </c>
      <c r="BE336" s="118">
        <v>1500</v>
      </c>
      <c r="BF336" s="118">
        <f t="shared" si="321"/>
        <v>1500</v>
      </c>
      <c r="BG336" s="117">
        <f t="shared" si="329"/>
        <v>2700</v>
      </c>
      <c r="BH336" s="117">
        <f t="shared" si="330"/>
        <v>2700</v>
      </c>
      <c r="BI336" s="117">
        <f t="shared" si="331"/>
        <v>5040</v>
      </c>
      <c r="BJ336" s="117">
        <f t="shared" si="331"/>
        <v>5040</v>
      </c>
      <c r="BK336" s="117">
        <f t="shared" si="335"/>
        <v>5031</v>
      </c>
      <c r="BL336" s="117">
        <f>BH336</f>
        <v>2700</v>
      </c>
      <c r="BM336" s="117">
        <f t="shared" si="318"/>
        <v>1500</v>
      </c>
      <c r="BN336" s="117">
        <f t="shared" si="332"/>
        <v>2340</v>
      </c>
      <c r="BO336" s="118">
        <v>-9</v>
      </c>
      <c r="BP336" s="118">
        <f t="shared" si="319"/>
        <v>2331</v>
      </c>
      <c r="BQ336" s="117">
        <f t="shared" si="322"/>
        <v>2331</v>
      </c>
      <c r="BR336" s="117">
        <v>2331</v>
      </c>
      <c r="BS336" s="23" t="s">
        <v>671</v>
      </c>
      <c r="BT336" s="165"/>
    </row>
    <row r="337" spans="1:72" s="40" customFormat="1" ht="30" x14ac:dyDescent="0.25">
      <c r="A337" s="17">
        <f t="shared" si="320"/>
        <v>18</v>
      </c>
      <c r="B337" s="188" t="s">
        <v>704</v>
      </c>
      <c r="C337" s="17"/>
      <c r="D337" s="39"/>
      <c r="E337" s="39">
        <v>2017</v>
      </c>
      <c r="F337" s="17" t="s">
        <v>705</v>
      </c>
      <c r="G337" s="118">
        <v>12685</v>
      </c>
      <c r="H337" s="118">
        <v>12685</v>
      </c>
      <c r="I337" s="118"/>
      <c r="J337" s="118"/>
      <c r="K337" s="118"/>
      <c r="L337" s="118"/>
      <c r="M337" s="118"/>
      <c r="N337" s="118"/>
      <c r="O337" s="118"/>
      <c r="P337" s="118"/>
      <c r="Q337" s="118"/>
      <c r="R337" s="118"/>
      <c r="S337" s="118"/>
      <c r="T337" s="118"/>
      <c r="U337" s="118"/>
      <c r="V337" s="118"/>
      <c r="W337" s="117"/>
      <c r="X337" s="118"/>
      <c r="Y337" s="118"/>
      <c r="Z337" s="118"/>
      <c r="AA337" s="118"/>
      <c r="AB337" s="118"/>
      <c r="AC337" s="117"/>
      <c r="AD337" s="117"/>
      <c r="AE337" s="117"/>
      <c r="AF337" s="117"/>
      <c r="AG337" s="118"/>
      <c r="AH337" s="117"/>
      <c r="AI337" s="117"/>
      <c r="AJ337" s="117"/>
      <c r="AK337" s="117"/>
      <c r="AL337" s="117"/>
      <c r="AM337" s="117"/>
      <c r="AN337" s="117"/>
      <c r="AO337" s="117"/>
      <c r="AP337" s="118">
        <v>2200</v>
      </c>
      <c r="AQ337" s="118">
        <v>311</v>
      </c>
      <c r="AR337" s="118">
        <v>1458</v>
      </c>
      <c r="AS337" s="117">
        <f t="shared" si="324"/>
        <v>2200</v>
      </c>
      <c r="AT337" s="117">
        <f t="shared" si="333"/>
        <v>2200</v>
      </c>
      <c r="AU337" s="118">
        <v>13173</v>
      </c>
      <c r="AV337" s="118">
        <v>11960</v>
      </c>
      <c r="AW337" s="118">
        <f t="shared" si="325"/>
        <v>2200</v>
      </c>
      <c r="AX337" s="118">
        <f t="shared" si="334"/>
        <v>9760</v>
      </c>
      <c r="AY337" s="118">
        <f t="shared" si="326"/>
        <v>6500</v>
      </c>
      <c r="AZ337" s="130">
        <v>6500</v>
      </c>
      <c r="BA337" s="130"/>
      <c r="BB337" s="118">
        <f t="shared" si="327"/>
        <v>3260</v>
      </c>
      <c r="BC337" s="118"/>
      <c r="BD337" s="117">
        <f t="shared" si="328"/>
        <v>3260</v>
      </c>
      <c r="BE337" s="118">
        <v>6197</v>
      </c>
      <c r="BF337" s="118">
        <f t="shared" si="321"/>
        <v>6197</v>
      </c>
      <c r="BG337" s="117">
        <f t="shared" si="329"/>
        <v>8700</v>
      </c>
      <c r="BH337" s="117">
        <f t="shared" si="330"/>
        <v>8700</v>
      </c>
      <c r="BI337" s="117">
        <f t="shared" si="331"/>
        <v>13173</v>
      </c>
      <c r="BJ337" s="117">
        <f t="shared" si="331"/>
        <v>11960</v>
      </c>
      <c r="BK337" s="117">
        <f t="shared" si="335"/>
        <v>12685</v>
      </c>
      <c r="BL337" s="117">
        <v>9900</v>
      </c>
      <c r="BM337" s="117">
        <f t="shared" si="318"/>
        <v>6500</v>
      </c>
      <c r="BN337" s="117">
        <f t="shared" si="332"/>
        <v>2060</v>
      </c>
      <c r="BO337" s="118">
        <v>725</v>
      </c>
      <c r="BP337" s="118">
        <f t="shared" si="319"/>
        <v>2785</v>
      </c>
      <c r="BQ337" s="117">
        <f t="shared" si="322"/>
        <v>2785</v>
      </c>
      <c r="BR337" s="117">
        <v>2785</v>
      </c>
      <c r="BS337" s="23" t="s">
        <v>671</v>
      </c>
      <c r="BT337" s="165"/>
    </row>
    <row r="338" spans="1:72" s="44" customFormat="1" ht="31.5" x14ac:dyDescent="0.2">
      <c r="A338" s="17">
        <f t="shared" si="320"/>
        <v>19</v>
      </c>
      <c r="B338" s="182" t="s">
        <v>706</v>
      </c>
      <c r="C338" s="9" t="s">
        <v>707</v>
      </c>
      <c r="D338" s="43"/>
      <c r="E338" s="43"/>
      <c r="F338" s="21" t="s">
        <v>708</v>
      </c>
      <c r="G338" s="118">
        <v>3165</v>
      </c>
      <c r="H338" s="118">
        <v>2850</v>
      </c>
      <c r="I338" s="118"/>
      <c r="J338" s="118"/>
      <c r="K338" s="118"/>
      <c r="L338" s="118"/>
      <c r="M338" s="118"/>
      <c r="N338" s="118">
        <v>400</v>
      </c>
      <c r="O338" s="118">
        <v>400</v>
      </c>
      <c r="P338" s="118"/>
      <c r="Q338" s="118"/>
      <c r="R338" s="118"/>
      <c r="S338" s="118"/>
      <c r="T338" s="118"/>
      <c r="U338" s="118"/>
      <c r="V338" s="118">
        <v>400</v>
      </c>
      <c r="W338" s="117">
        <v>400</v>
      </c>
      <c r="X338" s="118">
        <v>2000</v>
      </c>
      <c r="Y338" s="118">
        <v>2000</v>
      </c>
      <c r="Z338" s="118"/>
      <c r="AA338" s="118"/>
      <c r="AB338" s="118">
        <v>1200</v>
      </c>
      <c r="AC338" s="117">
        <v>1200</v>
      </c>
      <c r="AD338" s="117"/>
      <c r="AE338" s="117"/>
      <c r="AF338" s="117">
        <v>1600</v>
      </c>
      <c r="AG338" s="118">
        <v>400</v>
      </c>
      <c r="AH338" s="117">
        <f>AB338+AG338</f>
        <v>1600</v>
      </c>
      <c r="AI338" s="117">
        <f>AH338</f>
        <v>1600</v>
      </c>
      <c r="AJ338" s="117"/>
      <c r="AK338" s="117"/>
      <c r="AL338" s="117"/>
      <c r="AM338" s="117"/>
      <c r="AN338" s="117">
        <f>V338+AH338</f>
        <v>2000</v>
      </c>
      <c r="AO338" s="117">
        <f>W338+AI338</f>
        <v>2000</v>
      </c>
      <c r="AP338" s="118" t="e">
        <f>#REF!*90%</f>
        <v>#REF!</v>
      </c>
      <c r="AQ338" s="118"/>
      <c r="AR338" s="118"/>
      <c r="AS338" s="117">
        <f>X338+AJ338</f>
        <v>2000</v>
      </c>
      <c r="AT338" s="117">
        <f>Y338+AK338</f>
        <v>2000</v>
      </c>
      <c r="AU338" s="118">
        <v>2000</v>
      </c>
      <c r="AV338" s="118">
        <v>2000</v>
      </c>
      <c r="AW338" s="130"/>
      <c r="AX338" s="118"/>
      <c r="AY338" s="130"/>
      <c r="AZ338" s="130"/>
      <c r="BA338" s="130"/>
      <c r="BB338" s="118">
        <f>AX338-AY338</f>
        <v>0</v>
      </c>
      <c r="BC338" s="118"/>
      <c r="BD338" s="117">
        <f>BB338-BC338</f>
        <v>0</v>
      </c>
      <c r="BE338" s="118"/>
      <c r="BF338" s="118">
        <f>BE338</f>
        <v>0</v>
      </c>
      <c r="BG338" s="117">
        <v>2359</v>
      </c>
      <c r="BH338" s="117">
        <f>BG338</f>
        <v>2359</v>
      </c>
      <c r="BI338" s="117">
        <v>3545</v>
      </c>
      <c r="BJ338" s="117">
        <v>2359</v>
      </c>
      <c r="BK338" s="117">
        <f t="shared" si="335"/>
        <v>2733</v>
      </c>
      <c r="BL338" s="117">
        <f>BH338</f>
        <v>2359</v>
      </c>
      <c r="BM338" s="117">
        <f t="shared" si="318"/>
        <v>0</v>
      </c>
      <c r="BN338" s="117">
        <f>BJ338-BL338</f>
        <v>0</v>
      </c>
      <c r="BO338" s="130">
        <v>374</v>
      </c>
      <c r="BP338" s="118">
        <v>374</v>
      </c>
      <c r="BQ338" s="117">
        <v>374</v>
      </c>
      <c r="BR338" s="117">
        <v>374</v>
      </c>
      <c r="BS338" s="96" t="s">
        <v>69</v>
      </c>
      <c r="BT338" s="97"/>
    </row>
    <row r="339" spans="1:72" s="44" customFormat="1" ht="45" x14ac:dyDescent="0.2">
      <c r="A339" s="17">
        <f t="shared" si="320"/>
        <v>20</v>
      </c>
      <c r="B339" s="191" t="s">
        <v>709</v>
      </c>
      <c r="C339" s="9" t="s">
        <v>707</v>
      </c>
      <c r="D339" s="43"/>
      <c r="E339" s="43"/>
      <c r="F339" s="23" t="s">
        <v>710</v>
      </c>
      <c r="G339" s="118">
        <v>2243</v>
      </c>
      <c r="H339" s="118">
        <v>2190</v>
      </c>
      <c r="I339" s="118"/>
      <c r="J339" s="118"/>
      <c r="K339" s="118"/>
      <c r="L339" s="118"/>
      <c r="M339" s="118"/>
      <c r="N339" s="118">
        <v>400</v>
      </c>
      <c r="O339" s="118">
        <v>400</v>
      </c>
      <c r="P339" s="118"/>
      <c r="Q339" s="118"/>
      <c r="R339" s="118"/>
      <c r="S339" s="118"/>
      <c r="T339" s="118"/>
      <c r="U339" s="118"/>
      <c r="V339" s="118"/>
      <c r="W339" s="117">
        <v>400</v>
      </c>
      <c r="X339" s="118">
        <v>2000</v>
      </c>
      <c r="Y339" s="118">
        <v>2000</v>
      </c>
      <c r="Z339" s="118"/>
      <c r="AA339" s="118"/>
      <c r="AB339" s="118">
        <v>1200</v>
      </c>
      <c r="AC339" s="117">
        <v>1200</v>
      </c>
      <c r="AD339" s="117"/>
      <c r="AE339" s="117"/>
      <c r="AF339" s="117">
        <v>1600</v>
      </c>
      <c r="AG339" s="118">
        <v>400</v>
      </c>
      <c r="AH339" s="117">
        <f>AB339+AG339</f>
        <v>1600</v>
      </c>
      <c r="AI339" s="117">
        <f>AH339</f>
        <v>1600</v>
      </c>
      <c r="AJ339" s="117"/>
      <c r="AK339" s="117"/>
      <c r="AL339" s="117"/>
      <c r="AM339" s="117"/>
      <c r="AN339" s="117">
        <f>V339+AH339</f>
        <v>1600</v>
      </c>
      <c r="AO339" s="117">
        <f>W339+AI339</f>
        <v>2000</v>
      </c>
      <c r="AP339" s="118" t="e">
        <f>#REF!*90%</f>
        <v>#REF!</v>
      </c>
      <c r="AQ339" s="118"/>
      <c r="AR339" s="118"/>
      <c r="AS339" s="117">
        <f>X339+AJ339</f>
        <v>2000</v>
      </c>
      <c r="AT339" s="117">
        <f>Y339+AK339</f>
        <v>2000</v>
      </c>
      <c r="AU339" s="118">
        <v>2000</v>
      </c>
      <c r="AV339" s="118">
        <v>2000</v>
      </c>
      <c r="AW339" s="130"/>
      <c r="AX339" s="118"/>
      <c r="AY339" s="130"/>
      <c r="AZ339" s="130"/>
      <c r="BA339" s="130"/>
      <c r="BB339" s="118">
        <f>AX339-AY339</f>
        <v>0</v>
      </c>
      <c r="BC339" s="118"/>
      <c r="BD339" s="117">
        <f>BB339-BC339</f>
        <v>0</v>
      </c>
      <c r="BE339" s="118"/>
      <c r="BF339" s="118">
        <f t="shared" si="321"/>
        <v>0</v>
      </c>
      <c r="BG339" s="117">
        <v>2081</v>
      </c>
      <c r="BH339" s="117">
        <f>BG339</f>
        <v>2081</v>
      </c>
      <c r="BI339" s="118">
        <v>2243</v>
      </c>
      <c r="BJ339" s="118">
        <v>2190</v>
      </c>
      <c r="BK339" s="117">
        <f t="shared" si="335"/>
        <v>2089</v>
      </c>
      <c r="BL339" s="117">
        <f>BH339</f>
        <v>2081</v>
      </c>
      <c r="BM339" s="117">
        <f t="shared" si="318"/>
        <v>0</v>
      </c>
      <c r="BN339" s="117">
        <f>BJ339-BL339</f>
        <v>109</v>
      </c>
      <c r="BO339" s="130">
        <v>374</v>
      </c>
      <c r="BP339" s="118">
        <v>8</v>
      </c>
      <c r="BQ339" s="117">
        <v>374</v>
      </c>
      <c r="BR339" s="117">
        <v>8</v>
      </c>
      <c r="BS339" s="96" t="s">
        <v>69</v>
      </c>
      <c r="BT339" s="97"/>
    </row>
    <row r="340" spans="1:72" s="44" customFormat="1" ht="15.75" hidden="1" x14ac:dyDescent="0.2">
      <c r="A340" s="17"/>
      <c r="B340" s="188"/>
      <c r="C340" s="9"/>
      <c r="D340" s="43"/>
      <c r="E340" s="43"/>
      <c r="F340" s="21"/>
      <c r="G340" s="124"/>
      <c r="H340" s="118"/>
      <c r="I340" s="118"/>
      <c r="J340" s="118"/>
      <c r="K340" s="118"/>
      <c r="L340" s="118"/>
      <c r="M340" s="118"/>
      <c r="N340" s="118"/>
      <c r="O340" s="118"/>
      <c r="P340" s="118"/>
      <c r="Q340" s="118"/>
      <c r="R340" s="118"/>
      <c r="S340" s="118"/>
      <c r="T340" s="118"/>
      <c r="U340" s="118"/>
      <c r="V340" s="118"/>
      <c r="W340" s="117"/>
      <c r="X340" s="118"/>
      <c r="Y340" s="118"/>
      <c r="Z340" s="118"/>
      <c r="AA340" s="118"/>
      <c r="AB340" s="118"/>
      <c r="AC340" s="117"/>
      <c r="AD340" s="117"/>
      <c r="AE340" s="117"/>
      <c r="AF340" s="117"/>
      <c r="AG340" s="118"/>
      <c r="AH340" s="117"/>
      <c r="AI340" s="117"/>
      <c r="AJ340" s="117"/>
      <c r="AK340" s="117"/>
      <c r="AL340" s="117"/>
      <c r="AM340" s="117"/>
      <c r="AN340" s="117"/>
      <c r="AO340" s="117"/>
      <c r="AP340" s="118"/>
      <c r="AQ340" s="118"/>
      <c r="AR340" s="118"/>
      <c r="AS340" s="117"/>
      <c r="AT340" s="117"/>
      <c r="AU340" s="118"/>
      <c r="AV340" s="118"/>
      <c r="AW340" s="130"/>
      <c r="AX340" s="118"/>
      <c r="AY340" s="130"/>
      <c r="AZ340" s="130"/>
      <c r="BA340" s="130"/>
      <c r="BB340" s="118"/>
      <c r="BC340" s="118"/>
      <c r="BD340" s="117"/>
      <c r="BE340" s="118"/>
      <c r="BF340" s="118"/>
      <c r="BG340" s="117"/>
      <c r="BH340" s="117"/>
      <c r="BI340" s="117"/>
      <c r="BJ340" s="117"/>
      <c r="BK340" s="117">
        <f t="shared" si="335"/>
        <v>0</v>
      </c>
      <c r="BL340" s="117"/>
      <c r="BM340" s="117">
        <f t="shared" si="318"/>
        <v>0</v>
      </c>
      <c r="BN340" s="117"/>
      <c r="BO340" s="130"/>
      <c r="BP340" s="118"/>
      <c r="BQ340" s="117"/>
      <c r="BR340" s="117"/>
      <c r="BS340" s="96"/>
      <c r="BT340" s="97"/>
    </row>
    <row r="341" spans="1:72" s="48" customFormat="1" ht="14.25" x14ac:dyDescent="0.2">
      <c r="A341" s="180" t="s">
        <v>484</v>
      </c>
      <c r="B341" s="181" t="s">
        <v>485</v>
      </c>
      <c r="C341" s="45"/>
      <c r="D341" s="46"/>
      <c r="E341" s="47"/>
      <c r="F341" s="53"/>
      <c r="G341" s="135">
        <f t="shared" ref="G341:BQ341" si="337">SUM(G343:G348)</f>
        <v>197757</v>
      </c>
      <c r="H341" s="135">
        <f t="shared" si="337"/>
        <v>134743</v>
      </c>
      <c r="I341" s="135">
        <f t="shared" si="337"/>
        <v>0</v>
      </c>
      <c r="J341" s="135">
        <f t="shared" si="337"/>
        <v>0</v>
      </c>
      <c r="K341" s="135">
        <f t="shared" si="337"/>
        <v>0</v>
      </c>
      <c r="L341" s="135">
        <f t="shared" si="337"/>
        <v>0</v>
      </c>
      <c r="M341" s="135">
        <f t="shared" si="337"/>
        <v>0</v>
      </c>
      <c r="N341" s="135">
        <f t="shared" si="337"/>
        <v>13000</v>
      </c>
      <c r="O341" s="135">
        <f t="shared" si="337"/>
        <v>0</v>
      </c>
      <c r="P341" s="135">
        <f t="shared" si="337"/>
        <v>0</v>
      </c>
      <c r="Q341" s="135">
        <f t="shared" si="337"/>
        <v>0</v>
      </c>
      <c r="R341" s="135">
        <f t="shared" si="337"/>
        <v>0</v>
      </c>
      <c r="S341" s="135">
        <f t="shared" si="337"/>
        <v>0</v>
      </c>
      <c r="T341" s="135">
        <f t="shared" si="337"/>
        <v>0</v>
      </c>
      <c r="U341" s="135">
        <f t="shared" si="337"/>
        <v>0</v>
      </c>
      <c r="V341" s="135">
        <f t="shared" si="337"/>
        <v>34700</v>
      </c>
      <c r="W341" s="135">
        <f t="shared" si="337"/>
        <v>0</v>
      </c>
      <c r="X341" s="135">
        <f t="shared" si="337"/>
        <v>81500</v>
      </c>
      <c r="Y341" s="135">
        <f t="shared" si="337"/>
        <v>57500</v>
      </c>
      <c r="Z341" s="135">
        <f t="shared" si="337"/>
        <v>0</v>
      </c>
      <c r="AA341" s="135">
        <f t="shared" si="337"/>
        <v>0</v>
      </c>
      <c r="AB341" s="135">
        <f t="shared" si="337"/>
        <v>14000</v>
      </c>
      <c r="AC341" s="135">
        <f t="shared" si="337"/>
        <v>2000</v>
      </c>
      <c r="AD341" s="135">
        <f t="shared" si="337"/>
        <v>0</v>
      </c>
      <c r="AE341" s="135">
        <f t="shared" si="337"/>
        <v>0</v>
      </c>
      <c r="AF341" s="135">
        <f t="shared" si="337"/>
        <v>27000</v>
      </c>
      <c r="AG341" s="135">
        <f t="shared" si="337"/>
        <v>1500</v>
      </c>
      <c r="AH341" s="135">
        <f t="shared" si="337"/>
        <v>15500</v>
      </c>
      <c r="AI341" s="135">
        <f t="shared" si="337"/>
        <v>3500</v>
      </c>
      <c r="AJ341" s="135">
        <f t="shared" si="337"/>
        <v>0</v>
      </c>
      <c r="AK341" s="135">
        <f t="shared" si="337"/>
        <v>0</v>
      </c>
      <c r="AL341" s="135">
        <f t="shared" si="337"/>
        <v>0</v>
      </c>
      <c r="AM341" s="135">
        <f t="shared" si="337"/>
        <v>0</v>
      </c>
      <c r="AN341" s="135">
        <f t="shared" si="337"/>
        <v>28500</v>
      </c>
      <c r="AO341" s="135">
        <f t="shared" si="337"/>
        <v>3500</v>
      </c>
      <c r="AP341" s="135">
        <f t="shared" si="337"/>
        <v>8075</v>
      </c>
      <c r="AQ341" s="135">
        <f t="shared" si="337"/>
        <v>82</v>
      </c>
      <c r="AR341" s="135">
        <f t="shared" si="337"/>
        <v>1273</v>
      </c>
      <c r="AS341" s="135">
        <f t="shared" si="337"/>
        <v>59591</v>
      </c>
      <c r="AT341" s="135">
        <f t="shared" si="337"/>
        <v>34591</v>
      </c>
      <c r="AU341" s="135">
        <f t="shared" si="337"/>
        <v>158909</v>
      </c>
      <c r="AV341" s="135">
        <f t="shared" si="337"/>
        <v>113541</v>
      </c>
      <c r="AW341" s="135">
        <f t="shared" si="337"/>
        <v>52052</v>
      </c>
      <c r="AX341" s="135">
        <f t="shared" si="337"/>
        <v>100575</v>
      </c>
      <c r="AY341" s="135">
        <f t="shared" si="337"/>
        <v>40330</v>
      </c>
      <c r="AZ341" s="135">
        <f t="shared" si="337"/>
        <v>28500</v>
      </c>
      <c r="BA341" s="135">
        <f t="shared" si="337"/>
        <v>0</v>
      </c>
      <c r="BB341" s="135">
        <f t="shared" si="337"/>
        <v>39366</v>
      </c>
      <c r="BC341" s="135">
        <f t="shared" si="337"/>
        <v>0</v>
      </c>
      <c r="BD341" s="135">
        <f t="shared" si="337"/>
        <v>39366</v>
      </c>
      <c r="BE341" s="135">
        <f t="shared" si="337"/>
        <v>15050</v>
      </c>
      <c r="BF341" s="135">
        <f t="shared" si="337"/>
        <v>15050</v>
      </c>
      <c r="BG341" s="135">
        <f t="shared" si="337"/>
        <v>52255</v>
      </c>
      <c r="BH341" s="135">
        <f t="shared" si="337"/>
        <v>52255</v>
      </c>
      <c r="BI341" s="135">
        <f t="shared" si="337"/>
        <v>158909</v>
      </c>
      <c r="BJ341" s="135">
        <f t="shared" si="337"/>
        <v>113541</v>
      </c>
      <c r="BK341" s="135">
        <f>SUM(BK343:BK348)</f>
        <v>116538</v>
      </c>
      <c r="BL341" s="135">
        <f t="shared" si="337"/>
        <v>48105</v>
      </c>
      <c r="BM341" s="38">
        <f t="shared" si="318"/>
        <v>40330</v>
      </c>
      <c r="BN341" s="135">
        <f t="shared" si="337"/>
        <v>65436</v>
      </c>
      <c r="BO341" s="135">
        <f t="shared" si="337"/>
        <v>2997</v>
      </c>
      <c r="BP341" s="135">
        <f t="shared" si="337"/>
        <v>68433</v>
      </c>
      <c r="BQ341" s="135">
        <f t="shared" si="337"/>
        <v>9270</v>
      </c>
      <c r="BR341" s="135">
        <f>SUM(BR343:BR348)</f>
        <v>37215</v>
      </c>
      <c r="BS341" s="100"/>
      <c r="BT341" s="168"/>
    </row>
    <row r="342" spans="1:72" s="52" customFormat="1" ht="15" hidden="1" x14ac:dyDescent="0.25">
      <c r="A342" s="199" t="s">
        <v>711</v>
      </c>
      <c r="B342" s="200" t="s">
        <v>712</v>
      </c>
      <c r="C342" s="49"/>
      <c r="D342" s="50"/>
      <c r="E342" s="51"/>
      <c r="F342" s="199"/>
      <c r="G342" s="136">
        <f t="shared" ref="G342:AZ342" si="338">SUM(G343:G348)</f>
        <v>197757</v>
      </c>
      <c r="H342" s="136">
        <f t="shared" si="338"/>
        <v>134743</v>
      </c>
      <c r="I342" s="136">
        <f t="shared" si="338"/>
        <v>0</v>
      </c>
      <c r="J342" s="136">
        <f t="shared" si="338"/>
        <v>0</v>
      </c>
      <c r="K342" s="136">
        <f t="shared" si="338"/>
        <v>0</v>
      </c>
      <c r="L342" s="136">
        <f t="shared" si="338"/>
        <v>0</v>
      </c>
      <c r="M342" s="136">
        <f t="shared" si="338"/>
        <v>0</v>
      </c>
      <c r="N342" s="136">
        <f t="shared" si="338"/>
        <v>13000</v>
      </c>
      <c r="O342" s="136">
        <f t="shared" si="338"/>
        <v>0</v>
      </c>
      <c r="P342" s="136">
        <f t="shared" si="338"/>
        <v>0</v>
      </c>
      <c r="Q342" s="136">
        <f t="shared" si="338"/>
        <v>0</v>
      </c>
      <c r="R342" s="136">
        <f t="shared" si="338"/>
        <v>0</v>
      </c>
      <c r="S342" s="136">
        <f t="shared" si="338"/>
        <v>0</v>
      </c>
      <c r="T342" s="136">
        <f t="shared" si="338"/>
        <v>0</v>
      </c>
      <c r="U342" s="136">
        <f t="shared" si="338"/>
        <v>0</v>
      </c>
      <c r="V342" s="136">
        <f t="shared" si="338"/>
        <v>34700</v>
      </c>
      <c r="W342" s="136">
        <f t="shared" si="338"/>
        <v>0</v>
      </c>
      <c r="X342" s="136">
        <f t="shared" si="338"/>
        <v>81500</v>
      </c>
      <c r="Y342" s="136">
        <f t="shared" si="338"/>
        <v>57500</v>
      </c>
      <c r="Z342" s="136">
        <f t="shared" si="338"/>
        <v>0</v>
      </c>
      <c r="AA342" s="136">
        <f t="shared" si="338"/>
        <v>0</v>
      </c>
      <c r="AB342" s="136">
        <f t="shared" si="338"/>
        <v>14000</v>
      </c>
      <c r="AC342" s="136">
        <f t="shared" si="338"/>
        <v>2000</v>
      </c>
      <c r="AD342" s="136">
        <f t="shared" si="338"/>
        <v>0</v>
      </c>
      <c r="AE342" s="136">
        <f t="shared" si="338"/>
        <v>0</v>
      </c>
      <c r="AF342" s="136">
        <f t="shared" si="338"/>
        <v>27000</v>
      </c>
      <c r="AG342" s="136">
        <f t="shared" si="338"/>
        <v>1500</v>
      </c>
      <c r="AH342" s="136">
        <f t="shared" si="338"/>
        <v>15500</v>
      </c>
      <c r="AI342" s="136">
        <f t="shared" si="338"/>
        <v>3500</v>
      </c>
      <c r="AJ342" s="136">
        <f t="shared" si="338"/>
        <v>0</v>
      </c>
      <c r="AK342" s="136">
        <f t="shared" si="338"/>
        <v>0</v>
      </c>
      <c r="AL342" s="136">
        <f t="shared" si="338"/>
        <v>0</v>
      </c>
      <c r="AM342" s="136">
        <f t="shared" si="338"/>
        <v>0</v>
      </c>
      <c r="AN342" s="136">
        <f t="shared" si="338"/>
        <v>28500</v>
      </c>
      <c r="AO342" s="136">
        <f t="shared" si="338"/>
        <v>3500</v>
      </c>
      <c r="AP342" s="136">
        <f t="shared" si="338"/>
        <v>8075</v>
      </c>
      <c r="AQ342" s="136">
        <f t="shared" si="338"/>
        <v>82</v>
      </c>
      <c r="AR342" s="136">
        <f t="shared" si="338"/>
        <v>1273</v>
      </c>
      <c r="AS342" s="136">
        <f t="shared" si="338"/>
        <v>59591</v>
      </c>
      <c r="AT342" s="136">
        <f t="shared" si="338"/>
        <v>34591</v>
      </c>
      <c r="AU342" s="136">
        <f t="shared" si="338"/>
        <v>158909</v>
      </c>
      <c r="AV342" s="136">
        <f t="shared" si="338"/>
        <v>113541</v>
      </c>
      <c r="AW342" s="137">
        <f t="shared" si="338"/>
        <v>52052</v>
      </c>
      <c r="AX342" s="136">
        <f t="shared" si="338"/>
        <v>100575</v>
      </c>
      <c r="AY342" s="137">
        <f t="shared" si="338"/>
        <v>40330</v>
      </c>
      <c r="AZ342" s="137">
        <f t="shared" si="338"/>
        <v>28500</v>
      </c>
      <c r="BA342" s="137"/>
      <c r="BB342" s="118">
        <f>AX342-AY342</f>
        <v>60245</v>
      </c>
      <c r="BC342" s="136"/>
      <c r="BD342" s="117">
        <f t="shared" ref="BD342:BD348" si="339">BB342-BC342</f>
        <v>60245</v>
      </c>
      <c r="BE342" s="136">
        <f>SUM(BE343:BE348)</f>
        <v>15050</v>
      </c>
      <c r="BF342" s="136">
        <f>SUM(BF343:BF348)</f>
        <v>15050</v>
      </c>
      <c r="BG342" s="136">
        <f>SUM(BG343:BG348)</f>
        <v>52255</v>
      </c>
      <c r="BH342" s="136">
        <f>SUM(BH343:BH348)</f>
        <v>52255</v>
      </c>
      <c r="BI342" s="136"/>
      <c r="BJ342" s="136"/>
      <c r="BK342" s="117">
        <f t="shared" si="335"/>
        <v>2997</v>
      </c>
      <c r="BL342" s="136"/>
      <c r="BM342" s="117">
        <f t="shared" si="318"/>
        <v>40330</v>
      </c>
      <c r="BN342" s="136"/>
      <c r="BO342" s="137">
        <f>SUM(BO343:BO348)</f>
        <v>2997</v>
      </c>
      <c r="BP342" s="118">
        <f>BN342+BO342</f>
        <v>2997</v>
      </c>
      <c r="BQ342" s="136"/>
      <c r="BR342" s="136"/>
      <c r="BS342" s="101"/>
      <c r="BT342" s="169"/>
    </row>
    <row r="343" spans="1:72" s="40" customFormat="1" ht="30" x14ac:dyDescent="0.25">
      <c r="A343" s="17">
        <v>1</v>
      </c>
      <c r="B343" s="182" t="s">
        <v>713</v>
      </c>
      <c r="C343" s="17" t="s">
        <v>667</v>
      </c>
      <c r="D343" s="39"/>
      <c r="E343" s="39">
        <v>2017</v>
      </c>
      <c r="F343" s="21" t="s">
        <v>714</v>
      </c>
      <c r="G343" s="117">
        <v>13102</v>
      </c>
      <c r="H343" s="117">
        <v>13102</v>
      </c>
      <c r="I343" s="117"/>
      <c r="J343" s="117"/>
      <c r="K343" s="117"/>
      <c r="L343" s="117"/>
      <c r="M343" s="117"/>
      <c r="N343" s="117"/>
      <c r="O343" s="117"/>
      <c r="P343" s="117"/>
      <c r="Q343" s="117"/>
      <c r="R343" s="117"/>
      <c r="S343" s="117"/>
      <c r="T343" s="117"/>
      <c r="U343" s="117"/>
      <c r="V343" s="117"/>
      <c r="W343" s="117"/>
      <c r="X343" s="117">
        <v>12500</v>
      </c>
      <c r="Y343" s="117">
        <v>12500</v>
      </c>
      <c r="Z343" s="117"/>
      <c r="AA343" s="117"/>
      <c r="AB343" s="117">
        <v>1000</v>
      </c>
      <c r="AC343" s="117">
        <v>1000</v>
      </c>
      <c r="AD343" s="117"/>
      <c r="AE343" s="117"/>
      <c r="AF343" s="117">
        <v>1000</v>
      </c>
      <c r="AG343" s="117">
        <v>500</v>
      </c>
      <c r="AH343" s="117">
        <f>AB343+AG343</f>
        <v>1500</v>
      </c>
      <c r="AI343" s="117">
        <f>AH343</f>
        <v>1500</v>
      </c>
      <c r="AJ343" s="117"/>
      <c r="AK343" s="117"/>
      <c r="AL343" s="117"/>
      <c r="AM343" s="117"/>
      <c r="AN343" s="117">
        <f>V343+AH343</f>
        <v>1500</v>
      </c>
      <c r="AO343" s="117">
        <f>W343+AI343</f>
        <v>1500</v>
      </c>
      <c r="AP343" s="118">
        <v>4000</v>
      </c>
      <c r="AQ343" s="118"/>
      <c r="AR343" s="118">
        <f>AQ343</f>
        <v>0</v>
      </c>
      <c r="AS343" s="117">
        <f>AN343+AP343</f>
        <v>5500</v>
      </c>
      <c r="AT343" s="117">
        <f>AO343+AP343</f>
        <v>5500</v>
      </c>
      <c r="AU343" s="117">
        <v>12500</v>
      </c>
      <c r="AV343" s="117">
        <v>13600</v>
      </c>
      <c r="AW343" s="118">
        <f>AI343+AP343</f>
        <v>5500</v>
      </c>
      <c r="AX343" s="118">
        <f>AV343-AT343</f>
        <v>8100</v>
      </c>
      <c r="AY343" s="118">
        <f>AZ343</f>
        <v>4000</v>
      </c>
      <c r="AZ343" s="130">
        <v>4000</v>
      </c>
      <c r="BA343" s="130"/>
      <c r="BB343" s="118">
        <f>AX343-AY343</f>
        <v>4100</v>
      </c>
      <c r="BC343" s="118"/>
      <c r="BD343" s="117">
        <f t="shared" si="339"/>
        <v>4100</v>
      </c>
      <c r="BE343" s="118">
        <v>1951</v>
      </c>
      <c r="BF343" s="118">
        <f t="shared" ref="BF343:BF348" si="340">BE343</f>
        <v>1951</v>
      </c>
      <c r="BG343" s="117">
        <f>AW343+AY343</f>
        <v>9500</v>
      </c>
      <c r="BH343" s="117">
        <f t="shared" ref="BH343:BH348" si="341">BG343</f>
        <v>9500</v>
      </c>
      <c r="BI343" s="117">
        <f t="shared" ref="BI343:BJ348" si="342">AU343</f>
        <v>12500</v>
      </c>
      <c r="BJ343" s="117">
        <f t="shared" si="342"/>
        <v>13600</v>
      </c>
      <c r="BK343" s="117">
        <f t="shared" si="335"/>
        <v>13102</v>
      </c>
      <c r="BL343" s="117">
        <v>6000</v>
      </c>
      <c r="BM343" s="117">
        <f t="shared" si="318"/>
        <v>4000</v>
      </c>
      <c r="BN343" s="117">
        <f t="shared" ref="BN343:BN348" si="343">BJ343-BL343</f>
        <v>7600</v>
      </c>
      <c r="BO343" s="118">
        <v>-498</v>
      </c>
      <c r="BP343" s="118">
        <f>BN343+BO343</f>
        <v>7102</v>
      </c>
      <c r="BQ343" s="117"/>
      <c r="BR343" s="117">
        <v>4200</v>
      </c>
      <c r="BS343" s="96" t="s">
        <v>671</v>
      </c>
      <c r="BT343" s="97"/>
    </row>
    <row r="344" spans="1:72" s="40" customFormat="1" ht="30" x14ac:dyDescent="0.25">
      <c r="A344" s="17">
        <f>A343+1</f>
        <v>2</v>
      </c>
      <c r="B344" s="188" t="s">
        <v>715</v>
      </c>
      <c r="C344" s="17"/>
      <c r="D344" s="39"/>
      <c r="E344" s="39">
        <v>2018</v>
      </c>
      <c r="F344" s="21" t="s">
        <v>716</v>
      </c>
      <c r="G344" s="118">
        <v>9919</v>
      </c>
      <c r="H344" s="118">
        <v>9400</v>
      </c>
      <c r="I344" s="118"/>
      <c r="J344" s="118"/>
      <c r="K344" s="118"/>
      <c r="L344" s="118"/>
      <c r="M344" s="118"/>
      <c r="N344" s="118"/>
      <c r="O344" s="118"/>
      <c r="P344" s="118"/>
      <c r="Q344" s="118"/>
      <c r="R344" s="118"/>
      <c r="S344" s="118"/>
      <c r="T344" s="118"/>
      <c r="U344" s="118"/>
      <c r="V344" s="118"/>
      <c r="W344" s="117"/>
      <c r="X344" s="118"/>
      <c r="Y344" s="118"/>
      <c r="Z344" s="118"/>
      <c r="AA344" s="118"/>
      <c r="AB344" s="118"/>
      <c r="AC344" s="117"/>
      <c r="AD344" s="117"/>
      <c r="AE344" s="117"/>
      <c r="AF344" s="117"/>
      <c r="AG344" s="118"/>
      <c r="AH344" s="117"/>
      <c r="AI344" s="117"/>
      <c r="AJ344" s="117"/>
      <c r="AK344" s="117"/>
      <c r="AL344" s="117"/>
      <c r="AM344" s="117"/>
      <c r="AN344" s="117"/>
      <c r="AO344" s="117"/>
      <c r="AP344" s="118">
        <v>75</v>
      </c>
      <c r="AQ344" s="118"/>
      <c r="AR344" s="118"/>
      <c r="AS344" s="117"/>
      <c r="AT344" s="117"/>
      <c r="AU344" s="118">
        <v>9400</v>
      </c>
      <c r="AV344" s="118">
        <v>9400</v>
      </c>
      <c r="AW344" s="118">
        <f>AI344+AP344</f>
        <v>75</v>
      </c>
      <c r="AX344" s="118">
        <f>AV344-AW344</f>
        <v>9325</v>
      </c>
      <c r="AY344" s="118">
        <v>2000</v>
      </c>
      <c r="AZ344" s="130">
        <v>3000</v>
      </c>
      <c r="BA344" s="130"/>
      <c r="BB344" s="118">
        <f>AX344-AY344</f>
        <v>7325</v>
      </c>
      <c r="BC344" s="118"/>
      <c r="BD344" s="117">
        <f t="shared" si="339"/>
        <v>7325</v>
      </c>
      <c r="BE344" s="118">
        <v>2000</v>
      </c>
      <c r="BF344" s="118">
        <f t="shared" si="340"/>
        <v>2000</v>
      </c>
      <c r="BG344" s="117">
        <f>AW344+AY344</f>
        <v>2075</v>
      </c>
      <c r="BH344" s="117">
        <f t="shared" si="341"/>
        <v>2075</v>
      </c>
      <c r="BI344" s="117">
        <f t="shared" si="342"/>
        <v>9400</v>
      </c>
      <c r="BJ344" s="117">
        <f t="shared" si="342"/>
        <v>9400</v>
      </c>
      <c r="BK344" s="117">
        <f t="shared" si="335"/>
        <v>9919</v>
      </c>
      <c r="BL344" s="117">
        <f>BH344</f>
        <v>2075</v>
      </c>
      <c r="BM344" s="117">
        <f t="shared" si="318"/>
        <v>2000</v>
      </c>
      <c r="BN344" s="117">
        <f t="shared" si="343"/>
        <v>7325</v>
      </c>
      <c r="BO344" s="118">
        <v>519</v>
      </c>
      <c r="BP344" s="118">
        <f>BN344+BO344</f>
        <v>7844</v>
      </c>
      <c r="BQ344" s="117"/>
      <c r="BR344" s="117">
        <v>4500</v>
      </c>
      <c r="BS344" s="23" t="s">
        <v>671</v>
      </c>
      <c r="BT344" s="97"/>
    </row>
    <row r="345" spans="1:72" s="40" customFormat="1" ht="30" x14ac:dyDescent="0.25">
      <c r="A345" s="17">
        <f>A344+1</f>
        <v>3</v>
      </c>
      <c r="B345" s="188" t="s">
        <v>717</v>
      </c>
      <c r="C345" s="17"/>
      <c r="D345" s="39"/>
      <c r="E345" s="39">
        <v>2017</v>
      </c>
      <c r="F345" s="21" t="s">
        <v>718</v>
      </c>
      <c r="G345" s="118">
        <v>14976</v>
      </c>
      <c r="H345" s="118">
        <v>14976</v>
      </c>
      <c r="I345" s="118"/>
      <c r="J345" s="118"/>
      <c r="K345" s="118"/>
      <c r="L345" s="118"/>
      <c r="M345" s="118"/>
      <c r="N345" s="118"/>
      <c r="O345" s="118"/>
      <c r="P345" s="118"/>
      <c r="Q345" s="118"/>
      <c r="R345" s="118"/>
      <c r="S345" s="118"/>
      <c r="T345" s="118"/>
      <c r="U345" s="118"/>
      <c r="V345" s="118"/>
      <c r="W345" s="117"/>
      <c r="X345" s="118"/>
      <c r="Y345" s="118"/>
      <c r="Z345" s="118"/>
      <c r="AA345" s="118"/>
      <c r="AB345" s="118"/>
      <c r="AC345" s="117"/>
      <c r="AD345" s="117"/>
      <c r="AE345" s="117"/>
      <c r="AF345" s="117"/>
      <c r="AG345" s="118"/>
      <c r="AH345" s="117"/>
      <c r="AI345" s="117"/>
      <c r="AJ345" s="117"/>
      <c r="AK345" s="117"/>
      <c r="AL345" s="117"/>
      <c r="AM345" s="117"/>
      <c r="AN345" s="117"/>
      <c r="AO345" s="117"/>
      <c r="AP345" s="118">
        <v>2000</v>
      </c>
      <c r="AQ345" s="118">
        <v>82</v>
      </c>
      <c r="AR345" s="118">
        <v>1273</v>
      </c>
      <c r="AS345" s="117">
        <f>AN345+AP345</f>
        <v>2000</v>
      </c>
      <c r="AT345" s="117">
        <f>AO345+AP345</f>
        <v>2000</v>
      </c>
      <c r="AU345" s="118">
        <f>G345</f>
        <v>14976</v>
      </c>
      <c r="AV345" s="118">
        <f>H345</f>
        <v>14976</v>
      </c>
      <c r="AW345" s="118">
        <f>AI345+AP345</f>
        <v>2000</v>
      </c>
      <c r="AX345" s="118">
        <f>AV345-AI345-AP345</f>
        <v>12976</v>
      </c>
      <c r="AY345" s="118">
        <f>AZ345</f>
        <v>6500</v>
      </c>
      <c r="AZ345" s="130">
        <v>6500</v>
      </c>
      <c r="BA345" s="130"/>
      <c r="BB345" s="118">
        <f>AX345-AY345</f>
        <v>6476</v>
      </c>
      <c r="BC345" s="118"/>
      <c r="BD345" s="117">
        <f t="shared" si="339"/>
        <v>6476</v>
      </c>
      <c r="BE345" s="118">
        <v>4006</v>
      </c>
      <c r="BF345" s="118">
        <f t="shared" si="340"/>
        <v>4006</v>
      </c>
      <c r="BG345" s="117">
        <f>AW345+AY345</f>
        <v>8500</v>
      </c>
      <c r="BH345" s="117">
        <f t="shared" si="341"/>
        <v>8500</v>
      </c>
      <c r="BI345" s="117">
        <f t="shared" si="342"/>
        <v>14976</v>
      </c>
      <c r="BJ345" s="117">
        <f t="shared" si="342"/>
        <v>14976</v>
      </c>
      <c r="BK345" s="117">
        <f t="shared" si="335"/>
        <v>17952</v>
      </c>
      <c r="BL345" s="117">
        <v>9700</v>
      </c>
      <c r="BM345" s="117">
        <f t="shared" si="318"/>
        <v>6500</v>
      </c>
      <c r="BN345" s="117">
        <f t="shared" si="343"/>
        <v>5276</v>
      </c>
      <c r="BO345" s="118">
        <v>2976</v>
      </c>
      <c r="BP345" s="118">
        <f>BN345+BO345</f>
        <v>8252</v>
      </c>
      <c r="BQ345" s="117"/>
      <c r="BR345" s="117">
        <v>3800</v>
      </c>
      <c r="BS345" s="23" t="s">
        <v>671</v>
      </c>
      <c r="BT345" s="97"/>
    </row>
    <row r="346" spans="1:72" s="40" customFormat="1" ht="30" x14ac:dyDescent="0.25">
      <c r="A346" s="17">
        <f>A345+1</f>
        <v>4</v>
      </c>
      <c r="B346" s="182" t="s">
        <v>719</v>
      </c>
      <c r="C346" s="17" t="s">
        <v>720</v>
      </c>
      <c r="D346" s="39"/>
      <c r="E346" s="39">
        <v>2015</v>
      </c>
      <c r="F346" s="21" t="s">
        <v>721</v>
      </c>
      <c r="G346" s="118">
        <v>85027</v>
      </c>
      <c r="H346" s="118">
        <v>33000</v>
      </c>
      <c r="I346" s="118"/>
      <c r="J346" s="118"/>
      <c r="K346" s="118"/>
      <c r="L346" s="118"/>
      <c r="M346" s="118"/>
      <c r="N346" s="118">
        <v>13000</v>
      </c>
      <c r="O346" s="118">
        <v>0</v>
      </c>
      <c r="P346" s="118"/>
      <c r="Q346" s="118"/>
      <c r="R346" s="118"/>
      <c r="S346" s="118"/>
      <c r="T346" s="118"/>
      <c r="U346" s="118"/>
      <c r="V346" s="118">
        <v>13000</v>
      </c>
      <c r="W346" s="117"/>
      <c r="X346" s="118">
        <v>69000</v>
      </c>
      <c r="Y346" s="118">
        <v>45000</v>
      </c>
      <c r="Z346" s="118"/>
      <c r="AA346" s="118"/>
      <c r="AB346" s="118">
        <v>13000</v>
      </c>
      <c r="AC346" s="117">
        <v>1000</v>
      </c>
      <c r="AD346" s="117"/>
      <c r="AE346" s="117"/>
      <c r="AF346" s="117">
        <v>26000</v>
      </c>
      <c r="AG346" s="118">
        <v>1000</v>
      </c>
      <c r="AH346" s="117">
        <f>AB346+AG346</f>
        <v>14000</v>
      </c>
      <c r="AI346" s="117">
        <v>2000</v>
      </c>
      <c r="AJ346" s="117"/>
      <c r="AK346" s="117"/>
      <c r="AL346" s="117"/>
      <c r="AM346" s="117"/>
      <c r="AN346" s="117">
        <f>V346+AH346</f>
        <v>27000</v>
      </c>
      <c r="AO346" s="117">
        <f>W346+AI346</f>
        <v>2000</v>
      </c>
      <c r="AP346" s="118">
        <v>2000</v>
      </c>
      <c r="AQ346" s="118"/>
      <c r="AR346" s="118"/>
      <c r="AS346" s="117">
        <f>AN346+AP346</f>
        <v>29000</v>
      </c>
      <c r="AT346" s="117">
        <f>AO346+AP346</f>
        <v>4000</v>
      </c>
      <c r="AU346" s="118">
        <v>69000</v>
      </c>
      <c r="AV346" s="118">
        <v>33000</v>
      </c>
      <c r="AW346" s="118">
        <f>AI346+AP346</f>
        <v>4000</v>
      </c>
      <c r="AX346" s="118">
        <f>AV346-AI346-AP346</f>
        <v>29000</v>
      </c>
      <c r="AY346" s="118">
        <v>12000</v>
      </c>
      <c r="AZ346" s="130">
        <v>10000</v>
      </c>
      <c r="BA346" s="130"/>
      <c r="BB346" s="118">
        <f>AX346-AY346</f>
        <v>17000</v>
      </c>
      <c r="BC346" s="118"/>
      <c r="BD346" s="117">
        <f t="shared" si="339"/>
        <v>17000</v>
      </c>
      <c r="BE346" s="118">
        <v>74</v>
      </c>
      <c r="BF346" s="118">
        <f t="shared" si="340"/>
        <v>74</v>
      </c>
      <c r="BG346" s="117">
        <f>AW346+AY346</f>
        <v>16000</v>
      </c>
      <c r="BH346" s="117">
        <f t="shared" si="341"/>
        <v>16000</v>
      </c>
      <c r="BI346" s="117">
        <f t="shared" si="342"/>
        <v>69000</v>
      </c>
      <c r="BJ346" s="117">
        <f t="shared" si="342"/>
        <v>33000</v>
      </c>
      <c r="BK346" s="117">
        <f t="shared" si="335"/>
        <v>33000</v>
      </c>
      <c r="BL346" s="117">
        <v>14150</v>
      </c>
      <c r="BM346" s="117">
        <f t="shared" si="318"/>
        <v>12000</v>
      </c>
      <c r="BN346" s="117">
        <f t="shared" si="343"/>
        <v>18850</v>
      </c>
      <c r="BO346" s="118"/>
      <c r="BP346" s="118">
        <f>BN346+BO346</f>
        <v>18850</v>
      </c>
      <c r="BQ346" s="117"/>
      <c r="BR346" s="117">
        <v>11250</v>
      </c>
      <c r="BS346" s="96" t="s">
        <v>671</v>
      </c>
      <c r="BT346" s="97"/>
    </row>
    <row r="347" spans="1:72" s="40" customFormat="1" ht="30" x14ac:dyDescent="0.25">
      <c r="A347" s="17">
        <f>A346+1</f>
        <v>5</v>
      </c>
      <c r="B347" s="188" t="s">
        <v>722</v>
      </c>
      <c r="C347" s="17"/>
      <c r="D347" s="17"/>
      <c r="E347" s="17"/>
      <c r="F347" s="21" t="s">
        <v>984</v>
      </c>
      <c r="G347" s="118">
        <v>41868</v>
      </c>
      <c r="H347" s="118">
        <v>31400</v>
      </c>
      <c r="I347" s="118"/>
      <c r="J347" s="118"/>
      <c r="K347" s="118"/>
      <c r="L347" s="118"/>
      <c r="M347" s="118"/>
      <c r="N347" s="118"/>
      <c r="O347" s="118"/>
      <c r="P347" s="118"/>
      <c r="Q347" s="118"/>
      <c r="R347" s="118"/>
      <c r="S347" s="118"/>
      <c r="T347" s="118"/>
      <c r="U347" s="118"/>
      <c r="V347" s="118"/>
      <c r="W347" s="117"/>
      <c r="X347" s="118"/>
      <c r="Y347" s="118"/>
      <c r="Z347" s="118"/>
      <c r="AA347" s="118"/>
      <c r="AB347" s="118"/>
      <c r="AC347" s="117"/>
      <c r="AD347" s="117"/>
      <c r="AE347" s="117"/>
      <c r="AF347" s="117"/>
      <c r="AG347" s="118"/>
      <c r="AH347" s="117"/>
      <c r="AI347" s="117"/>
      <c r="AJ347" s="117"/>
      <c r="AK347" s="117"/>
      <c r="AL347" s="117"/>
      <c r="AM347" s="117"/>
      <c r="AN347" s="117"/>
      <c r="AO347" s="117"/>
      <c r="AP347" s="118"/>
      <c r="AQ347" s="118"/>
      <c r="AR347" s="118"/>
      <c r="AS347" s="117">
        <v>1391</v>
      </c>
      <c r="AT347" s="117">
        <v>1391</v>
      </c>
      <c r="AU347" s="118">
        <f>G347</f>
        <v>41868</v>
      </c>
      <c r="AV347" s="118">
        <f>H347</f>
        <v>31400</v>
      </c>
      <c r="AW347" s="118">
        <f>AU347-AS347</f>
        <v>40477</v>
      </c>
      <c r="AX347" s="118">
        <f>AV347-AT347</f>
        <v>30009</v>
      </c>
      <c r="AY347" s="118">
        <v>9130</v>
      </c>
      <c r="AZ347" s="118"/>
      <c r="BA347" s="118"/>
      <c r="BB347" s="118"/>
      <c r="BC347" s="118"/>
      <c r="BD347" s="117">
        <f t="shared" si="339"/>
        <v>0</v>
      </c>
      <c r="BE347" s="118">
        <v>319</v>
      </c>
      <c r="BF347" s="118">
        <f t="shared" si="340"/>
        <v>319</v>
      </c>
      <c r="BG347" s="117">
        <v>9480</v>
      </c>
      <c r="BH347" s="117">
        <f t="shared" si="341"/>
        <v>9480</v>
      </c>
      <c r="BI347" s="117">
        <f t="shared" si="342"/>
        <v>41868</v>
      </c>
      <c r="BJ347" s="117">
        <f t="shared" si="342"/>
        <v>31400</v>
      </c>
      <c r="BK347" s="117">
        <f t="shared" si="335"/>
        <v>31400</v>
      </c>
      <c r="BL347" s="117">
        <f>BH347</f>
        <v>9480</v>
      </c>
      <c r="BM347" s="117">
        <f t="shared" si="318"/>
        <v>9130</v>
      </c>
      <c r="BN347" s="117">
        <f t="shared" si="343"/>
        <v>21920</v>
      </c>
      <c r="BO347" s="118"/>
      <c r="BP347" s="118">
        <f t="shared" ref="BP347:BP352" si="344">BN347+BO347</f>
        <v>21920</v>
      </c>
      <c r="BQ347" s="117">
        <v>9270</v>
      </c>
      <c r="BR347" s="117">
        <v>9000</v>
      </c>
      <c r="BS347" s="113" t="s">
        <v>723</v>
      </c>
      <c r="BT347" s="97"/>
    </row>
    <row r="348" spans="1:72" s="40" customFormat="1" ht="30" x14ac:dyDescent="0.25">
      <c r="A348" s="17">
        <f>A347+1</f>
        <v>6</v>
      </c>
      <c r="B348" s="182" t="s">
        <v>724</v>
      </c>
      <c r="C348" s="17"/>
      <c r="D348" s="17"/>
      <c r="E348" s="17">
        <v>2016</v>
      </c>
      <c r="F348" s="21" t="s">
        <v>725</v>
      </c>
      <c r="G348" s="118">
        <v>32865</v>
      </c>
      <c r="H348" s="118">
        <v>32865</v>
      </c>
      <c r="I348" s="118"/>
      <c r="J348" s="118"/>
      <c r="K348" s="118"/>
      <c r="L348" s="118"/>
      <c r="M348" s="118"/>
      <c r="N348" s="118"/>
      <c r="O348" s="118"/>
      <c r="P348" s="118"/>
      <c r="Q348" s="118"/>
      <c r="R348" s="118"/>
      <c r="S348" s="118"/>
      <c r="T348" s="118"/>
      <c r="U348" s="118"/>
      <c r="V348" s="117">
        <v>21700</v>
      </c>
      <c r="W348" s="117"/>
      <c r="X348" s="118"/>
      <c r="Y348" s="118"/>
      <c r="Z348" s="118"/>
      <c r="AA348" s="118"/>
      <c r="AB348" s="118"/>
      <c r="AC348" s="118"/>
      <c r="AD348" s="118"/>
      <c r="AE348" s="118"/>
      <c r="AF348" s="117"/>
      <c r="AG348" s="117"/>
      <c r="AH348" s="117"/>
      <c r="AI348" s="117"/>
      <c r="AJ348" s="117"/>
      <c r="AK348" s="117"/>
      <c r="AL348" s="117"/>
      <c r="AM348" s="117"/>
      <c r="AN348" s="117"/>
      <c r="AO348" s="117"/>
      <c r="AP348" s="118"/>
      <c r="AQ348" s="118"/>
      <c r="AR348" s="118"/>
      <c r="AS348" s="117">
        <v>21700</v>
      </c>
      <c r="AT348" s="117">
        <v>21700</v>
      </c>
      <c r="AU348" s="118">
        <v>11165</v>
      </c>
      <c r="AV348" s="118">
        <v>11165</v>
      </c>
      <c r="AW348" s="118">
        <f>AI348+AP348</f>
        <v>0</v>
      </c>
      <c r="AX348" s="118">
        <f>AV348</f>
        <v>11165</v>
      </c>
      <c r="AY348" s="118">
        <v>6700</v>
      </c>
      <c r="AZ348" s="118">
        <v>5000</v>
      </c>
      <c r="BA348" s="118"/>
      <c r="BB348" s="118">
        <f>AX348-AY348</f>
        <v>4465</v>
      </c>
      <c r="BC348" s="118"/>
      <c r="BD348" s="117">
        <f t="shared" si="339"/>
        <v>4465</v>
      </c>
      <c r="BE348" s="118">
        <v>6700</v>
      </c>
      <c r="BF348" s="118">
        <f t="shared" si="340"/>
        <v>6700</v>
      </c>
      <c r="BG348" s="117">
        <f>AW348+AY348</f>
        <v>6700</v>
      </c>
      <c r="BH348" s="117">
        <f t="shared" si="341"/>
        <v>6700</v>
      </c>
      <c r="BI348" s="117">
        <f t="shared" si="342"/>
        <v>11165</v>
      </c>
      <c r="BJ348" s="117">
        <f t="shared" si="342"/>
        <v>11165</v>
      </c>
      <c r="BK348" s="117">
        <f t="shared" si="335"/>
        <v>11165</v>
      </c>
      <c r="BL348" s="117">
        <f>BH348</f>
        <v>6700</v>
      </c>
      <c r="BM348" s="117">
        <f t="shared" si="318"/>
        <v>6700</v>
      </c>
      <c r="BN348" s="117">
        <f t="shared" si="343"/>
        <v>4465</v>
      </c>
      <c r="BO348" s="118"/>
      <c r="BP348" s="118">
        <f t="shared" si="344"/>
        <v>4465</v>
      </c>
      <c r="BQ348" s="117"/>
      <c r="BR348" s="117">
        <v>4465</v>
      </c>
      <c r="BS348" s="96" t="s">
        <v>726</v>
      </c>
      <c r="BT348" s="97"/>
    </row>
    <row r="349" spans="1:72" s="48" customFormat="1" ht="28.5" x14ac:dyDescent="0.2">
      <c r="A349" s="180" t="s">
        <v>609</v>
      </c>
      <c r="B349" s="181" t="s">
        <v>610</v>
      </c>
      <c r="C349" s="53"/>
      <c r="D349" s="47"/>
      <c r="E349" s="47"/>
      <c r="F349" s="35"/>
      <c r="G349" s="81">
        <f t="shared" ref="G349:BQ349" si="345">G350+G351+G352</f>
        <v>142155</v>
      </c>
      <c r="H349" s="81">
        <f t="shared" si="345"/>
        <v>64649</v>
      </c>
      <c r="I349" s="81">
        <f t="shared" si="345"/>
        <v>0</v>
      </c>
      <c r="J349" s="81">
        <f t="shared" si="345"/>
        <v>0</v>
      </c>
      <c r="K349" s="81">
        <f t="shared" si="345"/>
        <v>0</v>
      </c>
      <c r="L349" s="81">
        <f t="shared" si="345"/>
        <v>0</v>
      </c>
      <c r="M349" s="81">
        <f t="shared" si="345"/>
        <v>0</v>
      </c>
      <c r="N349" s="81">
        <f t="shared" si="345"/>
        <v>0</v>
      </c>
      <c r="O349" s="81">
        <f t="shared" si="345"/>
        <v>0</v>
      </c>
      <c r="P349" s="81">
        <f t="shared" si="345"/>
        <v>0</v>
      </c>
      <c r="Q349" s="81">
        <f t="shared" si="345"/>
        <v>0</v>
      </c>
      <c r="R349" s="81">
        <f t="shared" si="345"/>
        <v>0</v>
      </c>
      <c r="S349" s="81">
        <f t="shared" si="345"/>
        <v>0</v>
      </c>
      <c r="T349" s="81">
        <f t="shared" si="345"/>
        <v>0</v>
      </c>
      <c r="U349" s="81">
        <f t="shared" si="345"/>
        <v>0</v>
      </c>
      <c r="V349" s="81"/>
      <c r="W349" s="81">
        <f t="shared" si="345"/>
        <v>0</v>
      </c>
      <c r="X349" s="81">
        <f t="shared" si="345"/>
        <v>0</v>
      </c>
      <c r="Y349" s="81">
        <f t="shared" si="345"/>
        <v>0</v>
      </c>
      <c r="Z349" s="81">
        <f t="shared" si="345"/>
        <v>0</v>
      </c>
      <c r="AA349" s="81">
        <f t="shared" si="345"/>
        <v>0</v>
      </c>
      <c r="AB349" s="81">
        <f t="shared" si="345"/>
        <v>0</v>
      </c>
      <c r="AC349" s="81">
        <f t="shared" si="345"/>
        <v>0</v>
      </c>
      <c r="AD349" s="81">
        <f t="shared" si="345"/>
        <v>0</v>
      </c>
      <c r="AE349" s="81">
        <f t="shared" si="345"/>
        <v>0</v>
      </c>
      <c r="AF349" s="81">
        <f t="shared" si="345"/>
        <v>0</v>
      </c>
      <c r="AG349" s="81">
        <f t="shared" si="345"/>
        <v>0</v>
      </c>
      <c r="AH349" s="81">
        <f t="shared" si="345"/>
        <v>0</v>
      </c>
      <c r="AI349" s="81">
        <f t="shared" si="345"/>
        <v>0</v>
      </c>
      <c r="AJ349" s="81">
        <f t="shared" si="345"/>
        <v>0</v>
      </c>
      <c r="AK349" s="81">
        <f t="shared" si="345"/>
        <v>0</v>
      </c>
      <c r="AL349" s="81">
        <f t="shared" si="345"/>
        <v>0</v>
      </c>
      <c r="AM349" s="81">
        <f t="shared" si="345"/>
        <v>0</v>
      </c>
      <c r="AN349" s="81">
        <f t="shared" si="345"/>
        <v>0</v>
      </c>
      <c r="AO349" s="81">
        <f t="shared" si="345"/>
        <v>0</v>
      </c>
      <c r="AP349" s="81">
        <f t="shared" si="345"/>
        <v>0</v>
      </c>
      <c r="AQ349" s="81">
        <f t="shared" si="345"/>
        <v>0</v>
      </c>
      <c r="AR349" s="81">
        <f t="shared" si="345"/>
        <v>0</v>
      </c>
      <c r="AS349" s="81">
        <f t="shared" si="345"/>
        <v>0</v>
      </c>
      <c r="AT349" s="81">
        <f t="shared" si="345"/>
        <v>0</v>
      </c>
      <c r="AU349" s="81">
        <f t="shared" si="345"/>
        <v>0</v>
      </c>
      <c r="AV349" s="81">
        <f t="shared" si="345"/>
        <v>0</v>
      </c>
      <c r="AW349" s="81">
        <f t="shared" si="345"/>
        <v>0</v>
      </c>
      <c r="AX349" s="81">
        <f t="shared" si="345"/>
        <v>0</v>
      </c>
      <c r="AY349" s="81">
        <f t="shared" si="345"/>
        <v>440</v>
      </c>
      <c r="AZ349" s="81">
        <f t="shared" si="345"/>
        <v>0</v>
      </c>
      <c r="BA349" s="81">
        <f t="shared" si="345"/>
        <v>0</v>
      </c>
      <c r="BB349" s="81">
        <f t="shared" si="345"/>
        <v>-340</v>
      </c>
      <c r="BC349" s="81">
        <f t="shared" si="345"/>
        <v>0</v>
      </c>
      <c r="BD349" s="81">
        <f t="shared" si="345"/>
        <v>0</v>
      </c>
      <c r="BE349" s="81">
        <f t="shared" si="345"/>
        <v>0</v>
      </c>
      <c r="BF349" s="81">
        <f t="shared" si="345"/>
        <v>0</v>
      </c>
      <c r="BG349" s="81">
        <f t="shared" si="345"/>
        <v>0</v>
      </c>
      <c r="BH349" s="81">
        <f t="shared" si="345"/>
        <v>0</v>
      </c>
      <c r="BI349" s="81">
        <f t="shared" si="345"/>
        <v>112397</v>
      </c>
      <c r="BJ349" s="81">
        <f t="shared" si="345"/>
        <v>64649</v>
      </c>
      <c r="BK349" s="81">
        <f>BK350+BK351+BK352</f>
        <v>63663</v>
      </c>
      <c r="BL349" s="81">
        <f t="shared" si="345"/>
        <v>340</v>
      </c>
      <c r="BM349" s="38">
        <f t="shared" si="318"/>
        <v>440</v>
      </c>
      <c r="BN349" s="81">
        <f t="shared" si="345"/>
        <v>64309</v>
      </c>
      <c r="BO349" s="81">
        <f t="shared" si="345"/>
        <v>-986</v>
      </c>
      <c r="BP349" s="81">
        <f t="shared" si="345"/>
        <v>63323</v>
      </c>
      <c r="BQ349" s="81">
        <f t="shared" si="345"/>
        <v>0</v>
      </c>
      <c r="BR349" s="81">
        <f>BR350+BR351+BR352</f>
        <v>18898</v>
      </c>
      <c r="BS349" s="100"/>
      <c r="BT349" s="168"/>
    </row>
    <row r="350" spans="1:72" s="52" customFormat="1" ht="30" x14ac:dyDescent="0.25">
      <c r="A350" s="17">
        <v>1</v>
      </c>
      <c r="B350" s="186" t="s">
        <v>727</v>
      </c>
      <c r="C350" s="49"/>
      <c r="D350" s="50"/>
      <c r="E350" s="51"/>
      <c r="F350" s="228" t="s">
        <v>728</v>
      </c>
      <c r="G350" s="124">
        <v>39361</v>
      </c>
      <c r="H350" s="118">
        <v>30000</v>
      </c>
      <c r="I350" s="137">
        <f t="shared" ref="I350:AX350" si="346">SUM(I352:I353)</f>
        <v>0</v>
      </c>
      <c r="J350" s="137">
        <f t="shared" si="346"/>
        <v>0</v>
      </c>
      <c r="K350" s="137">
        <f t="shared" si="346"/>
        <v>0</v>
      </c>
      <c r="L350" s="137">
        <f t="shared" si="346"/>
        <v>0</v>
      </c>
      <c r="M350" s="137">
        <f t="shared" si="346"/>
        <v>0</v>
      </c>
      <c r="N350" s="137">
        <f t="shared" si="346"/>
        <v>0</v>
      </c>
      <c r="O350" s="137">
        <f t="shared" si="346"/>
        <v>0</v>
      </c>
      <c r="P350" s="137">
        <f t="shared" si="346"/>
        <v>0</v>
      </c>
      <c r="Q350" s="137">
        <f t="shared" si="346"/>
        <v>0</v>
      </c>
      <c r="R350" s="137">
        <f t="shared" si="346"/>
        <v>0</v>
      </c>
      <c r="S350" s="137">
        <f t="shared" si="346"/>
        <v>0</v>
      </c>
      <c r="T350" s="137">
        <f t="shared" si="346"/>
        <v>0</v>
      </c>
      <c r="U350" s="137">
        <f t="shared" si="346"/>
        <v>0</v>
      </c>
      <c r="V350" s="137">
        <f t="shared" si="346"/>
        <v>0</v>
      </c>
      <c r="W350" s="137">
        <f t="shared" si="346"/>
        <v>0</v>
      </c>
      <c r="X350" s="137">
        <f t="shared" si="346"/>
        <v>0</v>
      </c>
      <c r="Y350" s="137">
        <f t="shared" si="346"/>
        <v>0</v>
      </c>
      <c r="Z350" s="137">
        <f t="shared" si="346"/>
        <v>0</v>
      </c>
      <c r="AA350" s="137">
        <f t="shared" si="346"/>
        <v>0</v>
      </c>
      <c r="AB350" s="137">
        <f t="shared" si="346"/>
        <v>0</v>
      </c>
      <c r="AC350" s="137">
        <f t="shared" si="346"/>
        <v>0</v>
      </c>
      <c r="AD350" s="137">
        <f t="shared" si="346"/>
        <v>0</v>
      </c>
      <c r="AE350" s="137">
        <f t="shared" si="346"/>
        <v>0</v>
      </c>
      <c r="AF350" s="137">
        <f t="shared" si="346"/>
        <v>0</v>
      </c>
      <c r="AG350" s="137">
        <f t="shared" si="346"/>
        <v>0</v>
      </c>
      <c r="AH350" s="137">
        <f t="shared" si="346"/>
        <v>0</v>
      </c>
      <c r="AI350" s="137">
        <f t="shared" si="346"/>
        <v>0</v>
      </c>
      <c r="AJ350" s="137">
        <f t="shared" si="346"/>
        <v>0</v>
      </c>
      <c r="AK350" s="137">
        <f t="shared" si="346"/>
        <v>0</v>
      </c>
      <c r="AL350" s="137">
        <f t="shared" si="346"/>
        <v>0</v>
      </c>
      <c r="AM350" s="137">
        <f t="shared" si="346"/>
        <v>0</v>
      </c>
      <c r="AN350" s="137">
        <f t="shared" si="346"/>
        <v>0</v>
      </c>
      <c r="AO350" s="137">
        <f t="shared" si="346"/>
        <v>0</v>
      </c>
      <c r="AP350" s="137">
        <f t="shared" si="346"/>
        <v>0</v>
      </c>
      <c r="AQ350" s="137">
        <f t="shared" si="346"/>
        <v>0</v>
      </c>
      <c r="AR350" s="137">
        <f t="shared" si="346"/>
        <v>0</v>
      </c>
      <c r="AS350" s="137">
        <f t="shared" si="346"/>
        <v>0</v>
      </c>
      <c r="AT350" s="137">
        <f t="shared" si="346"/>
        <v>0</v>
      </c>
      <c r="AU350" s="137">
        <f t="shared" si="346"/>
        <v>0</v>
      </c>
      <c r="AV350" s="137">
        <f t="shared" si="346"/>
        <v>0</v>
      </c>
      <c r="AW350" s="137">
        <f t="shared" si="346"/>
        <v>0</v>
      </c>
      <c r="AX350" s="137">
        <f t="shared" si="346"/>
        <v>0</v>
      </c>
      <c r="AY350" s="138">
        <v>340</v>
      </c>
      <c r="AZ350" s="137">
        <f>SUM(AZ352:AZ352)</f>
        <v>0</v>
      </c>
      <c r="BA350" s="137"/>
      <c r="BB350" s="118">
        <f>AX350-AY350</f>
        <v>-340</v>
      </c>
      <c r="BC350" s="137"/>
      <c r="BD350" s="137">
        <f>SUM(BD352:BD353)</f>
        <v>0</v>
      </c>
      <c r="BE350" s="137">
        <f>SUM(BE352:BE353)</f>
        <v>0</v>
      </c>
      <c r="BF350" s="137">
        <f>SUM(BF352:BF353)</f>
        <v>0</v>
      </c>
      <c r="BG350" s="138">
        <f>SUM(BG352:BG353)</f>
        <v>0</v>
      </c>
      <c r="BH350" s="117">
        <f>BG350</f>
        <v>0</v>
      </c>
      <c r="BI350" s="124">
        <v>39361</v>
      </c>
      <c r="BJ350" s="118">
        <v>30000</v>
      </c>
      <c r="BK350" s="117">
        <f t="shared" si="335"/>
        <v>29014</v>
      </c>
      <c r="BL350" s="117">
        <v>340</v>
      </c>
      <c r="BM350" s="117">
        <f t="shared" si="318"/>
        <v>340</v>
      </c>
      <c r="BN350" s="117">
        <f>BJ350-BL350</f>
        <v>29660</v>
      </c>
      <c r="BO350" s="139">
        <v>-986</v>
      </c>
      <c r="BP350" s="118">
        <f t="shared" si="344"/>
        <v>28674</v>
      </c>
      <c r="BQ350" s="137"/>
      <c r="BR350" s="138">
        <v>6298</v>
      </c>
      <c r="BS350" s="140" t="s">
        <v>671</v>
      </c>
      <c r="BT350" s="169"/>
    </row>
    <row r="351" spans="1:72" s="20" customFormat="1" ht="45" x14ac:dyDescent="0.2">
      <c r="A351" s="17">
        <v>2</v>
      </c>
      <c r="B351" s="191" t="s">
        <v>729</v>
      </c>
      <c r="C351" s="8"/>
      <c r="D351" s="36"/>
      <c r="E351" s="37"/>
      <c r="F351" s="17" t="s">
        <v>730</v>
      </c>
      <c r="G351" s="118">
        <v>64949</v>
      </c>
      <c r="H351" s="118">
        <v>26649</v>
      </c>
      <c r="I351" s="118"/>
      <c r="J351" s="118"/>
      <c r="K351" s="118"/>
      <c r="L351" s="117"/>
      <c r="M351" s="117"/>
      <c r="N351" s="117"/>
      <c r="O351" s="117"/>
      <c r="P351" s="118"/>
      <c r="Q351" s="118"/>
      <c r="R351" s="117"/>
      <c r="S351" s="117"/>
      <c r="T351" s="118"/>
      <c r="U351" s="117"/>
      <c r="V351" s="117"/>
      <c r="W351" s="117"/>
      <c r="X351" s="117"/>
      <c r="Y351" s="121"/>
      <c r="Z351" s="118"/>
      <c r="AA351" s="118"/>
      <c r="AB351" s="117"/>
      <c r="AC351" s="117"/>
      <c r="AD351" s="117"/>
      <c r="AE351" s="118"/>
      <c r="AF351" s="118"/>
      <c r="AG351" s="117"/>
      <c r="AH351" s="117"/>
      <c r="AI351" s="117"/>
      <c r="AJ351" s="117"/>
      <c r="AK351" s="117"/>
      <c r="AL351" s="117"/>
      <c r="AM351" s="117"/>
      <c r="AN351" s="117"/>
      <c r="AO351" s="117"/>
      <c r="AP351" s="118"/>
      <c r="AQ351" s="118"/>
      <c r="AR351" s="118"/>
      <c r="AS351" s="117"/>
      <c r="AT351" s="117"/>
      <c r="AU351" s="117"/>
      <c r="AV351" s="121"/>
      <c r="AW351" s="130"/>
      <c r="AX351" s="118"/>
      <c r="AY351" s="130"/>
      <c r="AZ351" s="130"/>
      <c r="BA351" s="130"/>
      <c r="BB351" s="118"/>
      <c r="BC351" s="118"/>
      <c r="BD351" s="118"/>
      <c r="BE351" s="118"/>
      <c r="BF351" s="118"/>
      <c r="BG351" s="117"/>
      <c r="BH351" s="117"/>
      <c r="BI351" s="117">
        <f>G351</f>
        <v>64949</v>
      </c>
      <c r="BJ351" s="117">
        <f>H351</f>
        <v>26649</v>
      </c>
      <c r="BK351" s="117">
        <f t="shared" si="335"/>
        <v>26649</v>
      </c>
      <c r="BL351" s="117">
        <f>BH351</f>
        <v>0</v>
      </c>
      <c r="BM351" s="117">
        <f t="shared" si="318"/>
        <v>0</v>
      </c>
      <c r="BN351" s="117">
        <f>BJ351-BL351</f>
        <v>26649</v>
      </c>
      <c r="BO351" s="130"/>
      <c r="BP351" s="130">
        <f>BJ351</f>
        <v>26649</v>
      </c>
      <c r="BQ351" s="117"/>
      <c r="BR351" s="117">
        <v>5000</v>
      </c>
      <c r="BS351" s="108" t="s">
        <v>671</v>
      </c>
      <c r="BT351" s="109"/>
    </row>
    <row r="352" spans="1:72" s="40" customFormat="1" ht="30" x14ac:dyDescent="0.25">
      <c r="A352" s="17">
        <v>3</v>
      </c>
      <c r="B352" s="191" t="s">
        <v>731</v>
      </c>
      <c r="C352" s="17"/>
      <c r="D352" s="39"/>
      <c r="E352" s="39"/>
      <c r="F352" s="21" t="s">
        <v>954</v>
      </c>
      <c r="G352" s="118">
        <v>37845</v>
      </c>
      <c r="H352" s="118">
        <v>8000</v>
      </c>
      <c r="I352" s="118"/>
      <c r="J352" s="118"/>
      <c r="K352" s="118"/>
      <c r="L352" s="118"/>
      <c r="M352" s="118"/>
      <c r="N352" s="118"/>
      <c r="O352" s="118"/>
      <c r="P352" s="118"/>
      <c r="Q352" s="118"/>
      <c r="R352" s="118"/>
      <c r="S352" s="118"/>
      <c r="T352" s="118"/>
      <c r="U352" s="118"/>
      <c r="V352" s="118"/>
      <c r="W352" s="117"/>
      <c r="X352" s="118"/>
      <c r="Y352" s="118"/>
      <c r="Z352" s="118"/>
      <c r="AA352" s="118"/>
      <c r="AB352" s="118"/>
      <c r="AC352" s="117"/>
      <c r="AD352" s="117"/>
      <c r="AE352" s="117"/>
      <c r="AF352" s="117"/>
      <c r="AG352" s="118"/>
      <c r="AH352" s="117"/>
      <c r="AI352" s="117"/>
      <c r="AJ352" s="117"/>
      <c r="AK352" s="117"/>
      <c r="AL352" s="117"/>
      <c r="AM352" s="117"/>
      <c r="AN352" s="117"/>
      <c r="AO352" s="117"/>
      <c r="AP352" s="118"/>
      <c r="AQ352" s="118"/>
      <c r="AR352" s="118"/>
      <c r="AS352" s="117"/>
      <c r="AT352" s="117"/>
      <c r="AU352" s="118"/>
      <c r="AV352" s="118"/>
      <c r="AW352" s="118"/>
      <c r="AX352" s="118"/>
      <c r="AY352" s="118">
        <v>100</v>
      </c>
      <c r="AZ352" s="130"/>
      <c r="BA352" s="130"/>
      <c r="BB352" s="118"/>
      <c r="BC352" s="118"/>
      <c r="BD352" s="117"/>
      <c r="BE352" s="118"/>
      <c r="BF352" s="118"/>
      <c r="BG352" s="117"/>
      <c r="BH352" s="117">
        <f>BG352</f>
        <v>0</v>
      </c>
      <c r="BI352" s="118">
        <v>8087</v>
      </c>
      <c r="BJ352" s="118">
        <v>8000</v>
      </c>
      <c r="BK352" s="117">
        <f t="shared" si="335"/>
        <v>8000</v>
      </c>
      <c r="BL352" s="117">
        <f>BH352</f>
        <v>0</v>
      </c>
      <c r="BM352" s="117">
        <f t="shared" si="318"/>
        <v>100</v>
      </c>
      <c r="BN352" s="117">
        <f>BJ352-BL352</f>
        <v>8000</v>
      </c>
      <c r="BO352" s="118"/>
      <c r="BP352" s="118">
        <f t="shared" si="344"/>
        <v>8000</v>
      </c>
      <c r="BQ352" s="117"/>
      <c r="BR352" s="138">
        <v>7600</v>
      </c>
      <c r="BS352" s="141" t="s">
        <v>726</v>
      </c>
      <c r="BT352" s="165"/>
    </row>
    <row r="353" spans="1:72" s="40" customFormat="1" ht="15" hidden="1" x14ac:dyDescent="0.25">
      <c r="A353" s="17"/>
      <c r="B353" s="188"/>
      <c r="C353" s="17"/>
      <c r="D353" s="17"/>
      <c r="E353" s="17"/>
      <c r="F353" s="21"/>
      <c r="G353" s="118"/>
      <c r="H353" s="118"/>
      <c r="I353" s="118"/>
      <c r="J353" s="118"/>
      <c r="K353" s="118"/>
      <c r="L353" s="118"/>
      <c r="M353" s="118"/>
      <c r="N353" s="118"/>
      <c r="O353" s="118"/>
      <c r="P353" s="118"/>
      <c r="Q353" s="118"/>
      <c r="R353" s="118"/>
      <c r="S353" s="118"/>
      <c r="T353" s="118"/>
      <c r="U353" s="118"/>
      <c r="V353" s="118"/>
      <c r="W353" s="117"/>
      <c r="X353" s="118"/>
      <c r="Y353" s="118"/>
      <c r="Z353" s="118"/>
      <c r="AA353" s="118"/>
      <c r="AB353" s="118"/>
      <c r="AC353" s="117"/>
      <c r="AD353" s="117"/>
      <c r="AE353" s="117"/>
      <c r="AF353" s="117"/>
      <c r="AG353" s="118"/>
      <c r="AH353" s="117"/>
      <c r="AI353" s="117"/>
      <c r="AJ353" s="117"/>
      <c r="AK353" s="117"/>
      <c r="AL353" s="117"/>
      <c r="AM353" s="117"/>
      <c r="AN353" s="117"/>
      <c r="AO353" s="117"/>
      <c r="AP353" s="118"/>
      <c r="AQ353" s="118"/>
      <c r="AR353" s="118"/>
      <c r="AS353" s="117"/>
      <c r="AT353" s="117"/>
      <c r="AU353" s="118"/>
      <c r="AV353" s="118"/>
      <c r="AW353" s="118"/>
      <c r="AX353" s="118"/>
      <c r="AY353" s="118"/>
      <c r="AZ353" s="118"/>
      <c r="BA353" s="118"/>
      <c r="BB353" s="118"/>
      <c r="BC353" s="118"/>
      <c r="BD353" s="117"/>
      <c r="BE353" s="118"/>
      <c r="BF353" s="118"/>
      <c r="BG353" s="117"/>
      <c r="BH353" s="117"/>
      <c r="BI353" s="117"/>
      <c r="BJ353" s="117"/>
      <c r="BK353" s="117">
        <f t="shared" si="335"/>
        <v>0</v>
      </c>
      <c r="BL353" s="117"/>
      <c r="BM353" s="117">
        <f t="shared" si="318"/>
        <v>0</v>
      </c>
      <c r="BN353" s="117"/>
      <c r="BO353" s="118"/>
      <c r="BP353" s="118"/>
      <c r="BQ353" s="117"/>
      <c r="BR353" s="117"/>
      <c r="BS353" s="113"/>
      <c r="BT353" s="165"/>
    </row>
    <row r="354" spans="1:72" s="40" customFormat="1" ht="15" x14ac:dyDescent="0.25">
      <c r="A354" s="180" t="s">
        <v>732</v>
      </c>
      <c r="B354" s="179" t="s">
        <v>733</v>
      </c>
      <c r="C354" s="17"/>
      <c r="D354" s="17"/>
      <c r="E354" s="17"/>
      <c r="F354" s="53"/>
      <c r="G354" s="38">
        <f t="shared" ref="G354:BR354" si="347">G355+G374</f>
        <v>52007</v>
      </c>
      <c r="H354" s="38">
        <f t="shared" si="347"/>
        <v>29900</v>
      </c>
      <c r="I354" s="38">
        <f t="shared" si="347"/>
        <v>0</v>
      </c>
      <c r="J354" s="38">
        <f t="shared" si="347"/>
        <v>0</v>
      </c>
      <c r="K354" s="38">
        <f t="shared" si="347"/>
        <v>0</v>
      </c>
      <c r="L354" s="38">
        <f t="shared" si="347"/>
        <v>0</v>
      </c>
      <c r="M354" s="38">
        <f t="shared" si="347"/>
        <v>0</v>
      </c>
      <c r="N354" s="38">
        <f t="shared" si="347"/>
        <v>0</v>
      </c>
      <c r="O354" s="38">
        <f t="shared" si="347"/>
        <v>0</v>
      </c>
      <c r="P354" s="38">
        <f t="shared" si="347"/>
        <v>0</v>
      </c>
      <c r="Q354" s="38">
        <f t="shared" si="347"/>
        <v>0</v>
      </c>
      <c r="R354" s="38">
        <f t="shared" si="347"/>
        <v>0</v>
      </c>
      <c r="S354" s="38">
        <f t="shared" si="347"/>
        <v>0</v>
      </c>
      <c r="T354" s="38">
        <f t="shared" si="347"/>
        <v>0</v>
      </c>
      <c r="U354" s="38">
        <f t="shared" si="347"/>
        <v>0</v>
      </c>
      <c r="V354" s="38">
        <f t="shared" si="347"/>
        <v>0</v>
      </c>
      <c r="W354" s="38">
        <f t="shared" si="347"/>
        <v>0</v>
      </c>
      <c r="X354" s="38">
        <f t="shared" si="347"/>
        <v>12096</v>
      </c>
      <c r="Y354" s="38">
        <f t="shared" si="347"/>
        <v>6000</v>
      </c>
      <c r="Z354" s="38">
        <f t="shared" si="347"/>
        <v>0</v>
      </c>
      <c r="AA354" s="38">
        <f t="shared" si="347"/>
        <v>0</v>
      </c>
      <c r="AB354" s="38">
        <f t="shared" si="347"/>
        <v>2100</v>
      </c>
      <c r="AC354" s="38">
        <f t="shared" si="347"/>
        <v>2100</v>
      </c>
      <c r="AD354" s="38">
        <f t="shared" si="347"/>
        <v>0</v>
      </c>
      <c r="AE354" s="38">
        <f t="shared" si="347"/>
        <v>0</v>
      </c>
      <c r="AF354" s="38">
        <f t="shared" si="347"/>
        <v>0</v>
      </c>
      <c r="AG354" s="38">
        <f t="shared" si="347"/>
        <v>900</v>
      </c>
      <c r="AH354" s="38">
        <f t="shared" si="347"/>
        <v>3000</v>
      </c>
      <c r="AI354" s="38">
        <f t="shared" si="347"/>
        <v>3000</v>
      </c>
      <c r="AJ354" s="38">
        <f t="shared" si="347"/>
        <v>0</v>
      </c>
      <c r="AK354" s="38">
        <f t="shared" si="347"/>
        <v>0</v>
      </c>
      <c r="AL354" s="38">
        <f t="shared" si="347"/>
        <v>0</v>
      </c>
      <c r="AM354" s="38">
        <f t="shared" si="347"/>
        <v>0</v>
      </c>
      <c r="AN354" s="38">
        <f t="shared" si="347"/>
        <v>3000</v>
      </c>
      <c r="AO354" s="38">
        <f t="shared" si="347"/>
        <v>3000</v>
      </c>
      <c r="AP354" s="38">
        <f t="shared" si="347"/>
        <v>5150</v>
      </c>
      <c r="AQ354" s="38">
        <f t="shared" si="347"/>
        <v>4133</v>
      </c>
      <c r="AR354" s="38">
        <f t="shared" si="347"/>
        <v>4929</v>
      </c>
      <c r="AS354" s="38">
        <f t="shared" si="347"/>
        <v>8150</v>
      </c>
      <c r="AT354" s="38">
        <f t="shared" si="347"/>
        <v>8150</v>
      </c>
      <c r="AU354" s="38">
        <f t="shared" si="347"/>
        <v>32811</v>
      </c>
      <c r="AV354" s="38">
        <f t="shared" si="347"/>
        <v>22500</v>
      </c>
      <c r="AW354" s="38">
        <f t="shared" si="347"/>
        <v>8150</v>
      </c>
      <c r="AX354" s="38">
        <f t="shared" si="347"/>
        <v>14325</v>
      </c>
      <c r="AY354" s="38">
        <f t="shared" si="347"/>
        <v>7070</v>
      </c>
      <c r="AZ354" s="38">
        <f t="shared" si="347"/>
        <v>7700</v>
      </c>
      <c r="BA354" s="38">
        <f t="shared" si="347"/>
        <v>0</v>
      </c>
      <c r="BB354" s="38">
        <f t="shared" si="347"/>
        <v>6455</v>
      </c>
      <c r="BC354" s="38">
        <f t="shared" si="347"/>
        <v>0</v>
      </c>
      <c r="BD354" s="38">
        <f t="shared" si="347"/>
        <v>6455</v>
      </c>
      <c r="BE354" s="38">
        <f t="shared" si="347"/>
        <v>6766</v>
      </c>
      <c r="BF354" s="38">
        <f t="shared" si="347"/>
        <v>6766</v>
      </c>
      <c r="BG354" s="38">
        <f t="shared" si="347"/>
        <v>12720</v>
      </c>
      <c r="BH354" s="38">
        <f t="shared" si="347"/>
        <v>12720</v>
      </c>
      <c r="BI354" s="38">
        <f t="shared" si="347"/>
        <v>44468</v>
      </c>
      <c r="BJ354" s="38">
        <f t="shared" si="347"/>
        <v>29900</v>
      </c>
      <c r="BK354" s="38">
        <f t="shared" si="347"/>
        <v>30900</v>
      </c>
      <c r="BL354" s="38">
        <f t="shared" si="347"/>
        <v>12720</v>
      </c>
      <c r="BM354" s="117">
        <f t="shared" si="347"/>
        <v>7070</v>
      </c>
      <c r="BN354" s="38">
        <f t="shared" si="347"/>
        <v>17180</v>
      </c>
      <c r="BO354" s="38">
        <f t="shared" si="347"/>
        <v>3000</v>
      </c>
      <c r="BP354" s="38">
        <f t="shared" si="347"/>
        <v>18180</v>
      </c>
      <c r="BQ354" s="38">
        <f t="shared" si="347"/>
        <v>5150</v>
      </c>
      <c r="BR354" s="38">
        <f t="shared" si="347"/>
        <v>15701</v>
      </c>
      <c r="BS354" s="96"/>
      <c r="BT354" s="97"/>
    </row>
    <row r="355" spans="1:72" s="44" customFormat="1" ht="15.75" x14ac:dyDescent="0.2">
      <c r="A355" s="17"/>
      <c r="B355" s="179" t="s">
        <v>734</v>
      </c>
      <c r="C355" s="9"/>
      <c r="D355" s="43"/>
      <c r="E355" s="43"/>
      <c r="F355" s="21"/>
      <c r="G355" s="117">
        <f t="shared" ref="G355:BR355" si="348">SUM(G356:G366)</f>
        <v>33831</v>
      </c>
      <c r="H355" s="117">
        <f t="shared" si="348"/>
        <v>19300</v>
      </c>
      <c r="I355" s="117">
        <f t="shared" si="348"/>
        <v>0</v>
      </c>
      <c r="J355" s="117">
        <f t="shared" si="348"/>
        <v>0</v>
      </c>
      <c r="K355" s="117">
        <f t="shared" si="348"/>
        <v>0</v>
      </c>
      <c r="L355" s="117">
        <f t="shared" si="348"/>
        <v>0</v>
      </c>
      <c r="M355" s="117">
        <f t="shared" si="348"/>
        <v>0</v>
      </c>
      <c r="N355" s="117">
        <f t="shared" si="348"/>
        <v>0</v>
      </c>
      <c r="O355" s="117">
        <f t="shared" si="348"/>
        <v>0</v>
      </c>
      <c r="P355" s="117">
        <f t="shared" si="348"/>
        <v>0</v>
      </c>
      <c r="Q355" s="117">
        <f t="shared" si="348"/>
        <v>0</v>
      </c>
      <c r="R355" s="117">
        <f t="shared" si="348"/>
        <v>0</v>
      </c>
      <c r="S355" s="117">
        <f t="shared" si="348"/>
        <v>0</v>
      </c>
      <c r="T355" s="117">
        <f t="shared" si="348"/>
        <v>0</v>
      </c>
      <c r="U355" s="117">
        <f t="shared" si="348"/>
        <v>0</v>
      </c>
      <c r="V355" s="117">
        <f t="shared" si="348"/>
        <v>0</v>
      </c>
      <c r="W355" s="117">
        <f t="shared" si="348"/>
        <v>0</v>
      </c>
      <c r="X355" s="117">
        <f t="shared" si="348"/>
        <v>12096</v>
      </c>
      <c r="Y355" s="117">
        <f t="shared" si="348"/>
        <v>6000</v>
      </c>
      <c r="Z355" s="117">
        <f t="shared" si="348"/>
        <v>0</v>
      </c>
      <c r="AA355" s="117">
        <f t="shared" si="348"/>
        <v>0</v>
      </c>
      <c r="AB355" s="117">
        <f t="shared" si="348"/>
        <v>2100</v>
      </c>
      <c r="AC355" s="117">
        <f t="shared" si="348"/>
        <v>2100</v>
      </c>
      <c r="AD355" s="117">
        <f t="shared" si="348"/>
        <v>0</v>
      </c>
      <c r="AE355" s="117">
        <f t="shared" si="348"/>
        <v>0</v>
      </c>
      <c r="AF355" s="117">
        <f t="shared" si="348"/>
        <v>0</v>
      </c>
      <c r="AG355" s="117">
        <f t="shared" si="348"/>
        <v>900</v>
      </c>
      <c r="AH355" s="117">
        <f t="shared" si="348"/>
        <v>3000</v>
      </c>
      <c r="AI355" s="117">
        <f t="shared" si="348"/>
        <v>3000</v>
      </c>
      <c r="AJ355" s="117">
        <f t="shared" si="348"/>
        <v>0</v>
      </c>
      <c r="AK355" s="117">
        <f t="shared" si="348"/>
        <v>0</v>
      </c>
      <c r="AL355" s="117">
        <f t="shared" si="348"/>
        <v>0</v>
      </c>
      <c r="AM355" s="117">
        <f t="shared" si="348"/>
        <v>0</v>
      </c>
      <c r="AN355" s="117">
        <f t="shared" si="348"/>
        <v>3000</v>
      </c>
      <c r="AO355" s="117">
        <f t="shared" si="348"/>
        <v>3000</v>
      </c>
      <c r="AP355" s="117">
        <f t="shared" si="348"/>
        <v>5150</v>
      </c>
      <c r="AQ355" s="117">
        <f t="shared" si="348"/>
        <v>4133</v>
      </c>
      <c r="AR355" s="117">
        <f t="shared" si="348"/>
        <v>4929</v>
      </c>
      <c r="AS355" s="117">
        <f t="shared" si="348"/>
        <v>8150</v>
      </c>
      <c r="AT355" s="117">
        <f t="shared" si="348"/>
        <v>8150</v>
      </c>
      <c r="AU355" s="117">
        <f t="shared" si="348"/>
        <v>28679</v>
      </c>
      <c r="AV355" s="117">
        <f t="shared" si="348"/>
        <v>21000</v>
      </c>
      <c r="AW355" s="117">
        <f t="shared" si="348"/>
        <v>8150</v>
      </c>
      <c r="AX355" s="117">
        <f t="shared" si="348"/>
        <v>12825</v>
      </c>
      <c r="AY355" s="117">
        <f t="shared" si="348"/>
        <v>7070</v>
      </c>
      <c r="AZ355" s="117">
        <f t="shared" si="348"/>
        <v>7000</v>
      </c>
      <c r="BA355" s="117">
        <f t="shared" si="348"/>
        <v>0</v>
      </c>
      <c r="BB355" s="117">
        <f t="shared" si="348"/>
        <v>4955</v>
      </c>
      <c r="BC355" s="117">
        <f t="shared" si="348"/>
        <v>0</v>
      </c>
      <c r="BD355" s="117">
        <f t="shared" si="348"/>
        <v>4955</v>
      </c>
      <c r="BE355" s="117">
        <f t="shared" si="348"/>
        <v>6766</v>
      </c>
      <c r="BF355" s="117">
        <f t="shared" si="348"/>
        <v>6766</v>
      </c>
      <c r="BG355" s="117">
        <f t="shared" si="348"/>
        <v>12720</v>
      </c>
      <c r="BH355" s="117">
        <f t="shared" si="348"/>
        <v>12720</v>
      </c>
      <c r="BI355" s="117">
        <f t="shared" si="348"/>
        <v>26292</v>
      </c>
      <c r="BJ355" s="117">
        <f t="shared" si="348"/>
        <v>19300</v>
      </c>
      <c r="BK355" s="38">
        <f t="shared" si="348"/>
        <v>20300</v>
      </c>
      <c r="BL355" s="38">
        <f t="shared" si="348"/>
        <v>12720</v>
      </c>
      <c r="BM355" s="117">
        <f t="shared" si="348"/>
        <v>7070</v>
      </c>
      <c r="BN355" s="38">
        <f t="shared" si="348"/>
        <v>6580</v>
      </c>
      <c r="BO355" s="38">
        <f t="shared" si="348"/>
        <v>3000</v>
      </c>
      <c r="BP355" s="38">
        <f t="shared" si="348"/>
        <v>7580</v>
      </c>
      <c r="BQ355" s="38">
        <f t="shared" si="348"/>
        <v>5150</v>
      </c>
      <c r="BR355" s="38">
        <f t="shared" si="348"/>
        <v>5601</v>
      </c>
      <c r="BS355" s="96"/>
      <c r="BT355" s="97"/>
    </row>
    <row r="356" spans="1:72" s="40" customFormat="1" ht="30" x14ac:dyDescent="0.25">
      <c r="A356" s="17">
        <v>1</v>
      </c>
      <c r="B356" s="182" t="s">
        <v>735</v>
      </c>
      <c r="C356" s="17"/>
      <c r="D356" s="39"/>
      <c r="E356" s="39">
        <v>2018</v>
      </c>
      <c r="F356" s="21" t="s">
        <v>736</v>
      </c>
      <c r="G356" s="117">
        <v>2260</v>
      </c>
      <c r="H356" s="117">
        <v>2000</v>
      </c>
      <c r="I356" s="118"/>
      <c r="J356" s="118"/>
      <c r="K356" s="118"/>
      <c r="L356" s="118"/>
      <c r="M356" s="118"/>
      <c r="N356" s="118"/>
      <c r="O356" s="118"/>
      <c r="P356" s="118"/>
      <c r="Q356" s="118"/>
      <c r="R356" s="118"/>
      <c r="S356" s="118"/>
      <c r="T356" s="118"/>
      <c r="U356" s="118"/>
      <c r="V356" s="118"/>
      <c r="W356" s="117"/>
      <c r="X356" s="118"/>
      <c r="Y356" s="118"/>
      <c r="Z356" s="118"/>
      <c r="AA356" s="118"/>
      <c r="AB356" s="117"/>
      <c r="AC356" s="117"/>
      <c r="AD356" s="117"/>
      <c r="AE356" s="117"/>
      <c r="AF356" s="117"/>
      <c r="AG356" s="118"/>
      <c r="AH356" s="117"/>
      <c r="AI356" s="117"/>
      <c r="AJ356" s="117"/>
      <c r="AK356" s="117"/>
      <c r="AL356" s="117"/>
      <c r="AM356" s="117"/>
      <c r="AN356" s="118"/>
      <c r="AO356" s="117"/>
      <c r="AP356" s="118"/>
      <c r="AQ356" s="118"/>
      <c r="AR356" s="118"/>
      <c r="AS356" s="117"/>
      <c r="AT356" s="117"/>
      <c r="AU356" s="118">
        <f>G356</f>
        <v>2260</v>
      </c>
      <c r="AV356" s="118">
        <f>H356</f>
        <v>2000</v>
      </c>
      <c r="AW356" s="118">
        <f t="shared" ref="AW356:AW366" si="349">AI356+AP356</f>
        <v>0</v>
      </c>
      <c r="AX356" s="118">
        <f>AV356</f>
        <v>2000</v>
      </c>
      <c r="AY356" s="118">
        <v>1000</v>
      </c>
      <c r="AZ356" s="130">
        <v>700</v>
      </c>
      <c r="BA356" s="130"/>
      <c r="BB356" s="118">
        <f t="shared" ref="BB356:BB364" si="350">AX356-AY356</f>
        <v>1000</v>
      </c>
      <c r="BC356" s="118"/>
      <c r="BD356" s="117">
        <f t="shared" ref="BD356:BD364" si="351">BB356-BC356</f>
        <v>1000</v>
      </c>
      <c r="BE356" s="118">
        <v>696</v>
      </c>
      <c r="BF356" s="118">
        <f t="shared" ref="BF356:BF363" si="352">BE356</f>
        <v>696</v>
      </c>
      <c r="BG356" s="117">
        <f t="shared" ref="BG356:BG364" si="353">AW356+AY356</f>
        <v>1000</v>
      </c>
      <c r="BH356" s="117">
        <f t="shared" ref="BH356:BH366" si="354">BG356</f>
        <v>1000</v>
      </c>
      <c r="BI356" s="117">
        <f t="shared" ref="BI356:BJ364" si="355">AU356</f>
        <v>2260</v>
      </c>
      <c r="BJ356" s="117">
        <f t="shared" si="355"/>
        <v>2000</v>
      </c>
      <c r="BK356" s="117">
        <f t="shared" si="335"/>
        <v>2000</v>
      </c>
      <c r="BL356" s="117">
        <f t="shared" ref="BL356:BL366" si="356">BH356</f>
        <v>1000</v>
      </c>
      <c r="BM356" s="117">
        <f t="shared" si="318"/>
        <v>1000</v>
      </c>
      <c r="BN356" s="117">
        <f t="shared" ref="BN356:BN366" si="357">BJ356-BL356</f>
        <v>1000</v>
      </c>
      <c r="BO356" s="118"/>
      <c r="BP356" s="118">
        <f t="shared" ref="BP356:BP362" si="358">BN356+BO356</f>
        <v>1000</v>
      </c>
      <c r="BQ356" s="117"/>
      <c r="BR356" s="117">
        <f>BN356</f>
        <v>1000</v>
      </c>
      <c r="BS356" s="17" t="s">
        <v>69</v>
      </c>
      <c r="BT356" s="163"/>
    </row>
    <row r="357" spans="1:72" s="40" customFormat="1" ht="30" x14ac:dyDescent="0.25">
      <c r="A357" s="17">
        <f t="shared" ref="A357:A366" si="359">A356+1</f>
        <v>2</v>
      </c>
      <c r="B357" s="182" t="s">
        <v>737</v>
      </c>
      <c r="C357" s="17"/>
      <c r="D357" s="39"/>
      <c r="E357" s="39">
        <v>2017</v>
      </c>
      <c r="F357" s="21" t="s">
        <v>738</v>
      </c>
      <c r="G357" s="118">
        <v>4294</v>
      </c>
      <c r="H357" s="118">
        <v>2000</v>
      </c>
      <c r="I357" s="118"/>
      <c r="J357" s="118"/>
      <c r="K357" s="118"/>
      <c r="L357" s="118"/>
      <c r="M357" s="118"/>
      <c r="N357" s="118"/>
      <c r="O357" s="118"/>
      <c r="P357" s="118"/>
      <c r="Q357" s="118"/>
      <c r="R357" s="118"/>
      <c r="S357" s="118"/>
      <c r="T357" s="118"/>
      <c r="U357" s="118"/>
      <c r="V357" s="118"/>
      <c r="W357" s="117"/>
      <c r="X357" s="118"/>
      <c r="Y357" s="118"/>
      <c r="Z357" s="118"/>
      <c r="AA357" s="118"/>
      <c r="AB357" s="118"/>
      <c r="AC357" s="117"/>
      <c r="AD357" s="117"/>
      <c r="AE357" s="117"/>
      <c r="AF357" s="117"/>
      <c r="AG357" s="118"/>
      <c r="AH357" s="117"/>
      <c r="AI357" s="117"/>
      <c r="AJ357" s="117"/>
      <c r="AK357" s="117"/>
      <c r="AL357" s="117"/>
      <c r="AM357" s="117"/>
      <c r="AN357" s="117"/>
      <c r="AO357" s="117"/>
      <c r="AP357" s="118">
        <v>700</v>
      </c>
      <c r="AQ357" s="118">
        <v>165</v>
      </c>
      <c r="AR357" s="118">
        <v>615</v>
      </c>
      <c r="AS357" s="117">
        <f>AN357+AP357</f>
        <v>700</v>
      </c>
      <c r="AT357" s="117">
        <f>AO357+AP357</f>
        <v>700</v>
      </c>
      <c r="AU357" s="118">
        <v>2000</v>
      </c>
      <c r="AV357" s="118">
        <v>2000</v>
      </c>
      <c r="AW357" s="118">
        <f t="shared" si="349"/>
        <v>700</v>
      </c>
      <c r="AX357" s="118">
        <f>AV357-AI357-AP357</f>
        <v>1300</v>
      </c>
      <c r="AY357" s="118">
        <v>1000</v>
      </c>
      <c r="AZ357" s="130">
        <v>1000</v>
      </c>
      <c r="BA357" s="130"/>
      <c r="BB357" s="118">
        <f t="shared" si="350"/>
        <v>300</v>
      </c>
      <c r="BC357" s="118"/>
      <c r="BD357" s="117">
        <f t="shared" si="351"/>
        <v>300</v>
      </c>
      <c r="BE357" s="118">
        <v>1000</v>
      </c>
      <c r="BF357" s="118">
        <f t="shared" si="352"/>
        <v>1000</v>
      </c>
      <c r="BG357" s="117">
        <f t="shared" si="353"/>
        <v>1700</v>
      </c>
      <c r="BH357" s="117">
        <f t="shared" si="354"/>
        <v>1700</v>
      </c>
      <c r="BI357" s="117">
        <f t="shared" si="355"/>
        <v>2000</v>
      </c>
      <c r="BJ357" s="117">
        <f t="shared" si="355"/>
        <v>2000</v>
      </c>
      <c r="BK357" s="117">
        <f t="shared" si="335"/>
        <v>2000</v>
      </c>
      <c r="BL357" s="117">
        <f t="shared" si="356"/>
        <v>1700</v>
      </c>
      <c r="BM357" s="117">
        <f t="shared" si="318"/>
        <v>1000</v>
      </c>
      <c r="BN357" s="117">
        <f t="shared" si="357"/>
        <v>300</v>
      </c>
      <c r="BO357" s="118"/>
      <c r="BP357" s="118">
        <f t="shared" si="358"/>
        <v>300</v>
      </c>
      <c r="BQ357" s="117">
        <v>20</v>
      </c>
      <c r="BR357" s="117">
        <v>20</v>
      </c>
      <c r="BS357" s="96" t="s">
        <v>76</v>
      </c>
      <c r="BT357" s="97"/>
    </row>
    <row r="358" spans="1:72" s="40" customFormat="1" ht="30" x14ac:dyDescent="0.25">
      <c r="A358" s="17">
        <f t="shared" si="359"/>
        <v>3</v>
      </c>
      <c r="B358" s="182" t="s">
        <v>739</v>
      </c>
      <c r="C358" s="17"/>
      <c r="D358" s="39"/>
      <c r="E358" s="39">
        <v>2017</v>
      </c>
      <c r="F358" s="21" t="s">
        <v>740</v>
      </c>
      <c r="G358" s="117">
        <v>893</v>
      </c>
      <c r="H358" s="117">
        <v>2000</v>
      </c>
      <c r="I358" s="118"/>
      <c r="J358" s="118"/>
      <c r="K358" s="118"/>
      <c r="L358" s="118"/>
      <c r="M358" s="118"/>
      <c r="N358" s="118"/>
      <c r="O358" s="118"/>
      <c r="P358" s="118"/>
      <c r="Q358" s="118"/>
      <c r="R358" s="118"/>
      <c r="S358" s="118"/>
      <c r="T358" s="118"/>
      <c r="U358" s="118"/>
      <c r="V358" s="118"/>
      <c r="W358" s="117"/>
      <c r="X358" s="118"/>
      <c r="Y358" s="118"/>
      <c r="Z358" s="118"/>
      <c r="AA358" s="118"/>
      <c r="AB358" s="117"/>
      <c r="AC358" s="117"/>
      <c r="AD358" s="117"/>
      <c r="AE358" s="117"/>
      <c r="AF358" s="117"/>
      <c r="AG358" s="118"/>
      <c r="AH358" s="117"/>
      <c r="AI358" s="117"/>
      <c r="AJ358" s="117"/>
      <c r="AK358" s="117"/>
      <c r="AL358" s="117"/>
      <c r="AM358" s="117"/>
      <c r="AN358" s="118"/>
      <c r="AO358" s="117"/>
      <c r="AP358" s="118">
        <v>700</v>
      </c>
      <c r="AQ358" s="118">
        <v>224</v>
      </c>
      <c r="AR358" s="118">
        <v>570</v>
      </c>
      <c r="AS358" s="117">
        <f>AN358+AP358</f>
        <v>700</v>
      </c>
      <c r="AT358" s="117">
        <f>AO358+AP358</f>
        <v>700</v>
      </c>
      <c r="AU358" s="118">
        <f>G358</f>
        <v>893</v>
      </c>
      <c r="AV358" s="118">
        <f>H358</f>
        <v>2000</v>
      </c>
      <c r="AW358" s="118">
        <f t="shared" si="349"/>
        <v>700</v>
      </c>
      <c r="AX358" s="118">
        <f>AV358-AI358-AP358</f>
        <v>1300</v>
      </c>
      <c r="AY358" s="118">
        <v>170</v>
      </c>
      <c r="AZ358" s="130">
        <v>1000</v>
      </c>
      <c r="BA358" s="130"/>
      <c r="BB358" s="118">
        <f t="shared" si="350"/>
        <v>1130</v>
      </c>
      <c r="BC358" s="118"/>
      <c r="BD358" s="117">
        <f t="shared" si="351"/>
        <v>1130</v>
      </c>
      <c r="BE358" s="118">
        <v>170</v>
      </c>
      <c r="BF358" s="118">
        <f t="shared" si="352"/>
        <v>170</v>
      </c>
      <c r="BG358" s="117">
        <f t="shared" si="353"/>
        <v>870</v>
      </c>
      <c r="BH358" s="117">
        <f t="shared" si="354"/>
        <v>870</v>
      </c>
      <c r="BI358" s="117">
        <f t="shared" si="355"/>
        <v>893</v>
      </c>
      <c r="BJ358" s="117">
        <f t="shared" si="355"/>
        <v>2000</v>
      </c>
      <c r="BK358" s="117">
        <f t="shared" si="335"/>
        <v>2000</v>
      </c>
      <c r="BL358" s="117">
        <f t="shared" si="356"/>
        <v>870</v>
      </c>
      <c r="BM358" s="117">
        <f t="shared" si="318"/>
        <v>170</v>
      </c>
      <c r="BN358" s="117">
        <f t="shared" si="357"/>
        <v>1130</v>
      </c>
      <c r="BO358" s="118"/>
      <c r="BP358" s="118">
        <f t="shared" si="358"/>
        <v>1130</v>
      </c>
      <c r="BQ358" s="117">
        <v>130</v>
      </c>
      <c r="BR358" s="117">
        <v>130</v>
      </c>
      <c r="BS358" s="17" t="s">
        <v>76</v>
      </c>
      <c r="BT358" s="163"/>
    </row>
    <row r="359" spans="1:72" s="40" customFormat="1" ht="30" x14ac:dyDescent="0.25">
      <c r="A359" s="17">
        <f t="shared" si="359"/>
        <v>4</v>
      </c>
      <c r="B359" s="182" t="s">
        <v>741</v>
      </c>
      <c r="C359" s="17"/>
      <c r="D359" s="39"/>
      <c r="E359" s="39">
        <v>2017</v>
      </c>
      <c r="F359" s="21" t="s">
        <v>742</v>
      </c>
      <c r="G359" s="118">
        <v>3707</v>
      </c>
      <c r="H359" s="118">
        <v>2000</v>
      </c>
      <c r="I359" s="118"/>
      <c r="J359" s="118"/>
      <c r="K359" s="118"/>
      <c r="L359" s="118"/>
      <c r="M359" s="118"/>
      <c r="N359" s="118"/>
      <c r="O359" s="118"/>
      <c r="P359" s="118"/>
      <c r="Q359" s="118"/>
      <c r="R359" s="118"/>
      <c r="S359" s="118"/>
      <c r="T359" s="118"/>
      <c r="U359" s="118"/>
      <c r="V359" s="118"/>
      <c r="W359" s="117"/>
      <c r="X359" s="118"/>
      <c r="Y359" s="118"/>
      <c r="Z359" s="118"/>
      <c r="AA359" s="118"/>
      <c r="AB359" s="118"/>
      <c r="AC359" s="117"/>
      <c r="AD359" s="117"/>
      <c r="AE359" s="117"/>
      <c r="AF359" s="117"/>
      <c r="AG359" s="118"/>
      <c r="AH359" s="117"/>
      <c r="AI359" s="117"/>
      <c r="AJ359" s="117"/>
      <c r="AK359" s="117"/>
      <c r="AL359" s="117"/>
      <c r="AM359" s="117"/>
      <c r="AN359" s="117"/>
      <c r="AO359" s="117"/>
      <c r="AP359" s="118">
        <v>700</v>
      </c>
      <c r="AQ359" s="118">
        <v>694</v>
      </c>
      <c r="AR359" s="118">
        <f>AQ359</f>
        <v>694</v>
      </c>
      <c r="AS359" s="117">
        <f>AN359+AP359</f>
        <v>700</v>
      </c>
      <c r="AT359" s="117">
        <f>AO359+AP359</f>
        <v>700</v>
      </c>
      <c r="AU359" s="118">
        <v>2000</v>
      </c>
      <c r="AV359" s="118">
        <v>2000</v>
      </c>
      <c r="AW359" s="118">
        <f t="shared" si="349"/>
        <v>700</v>
      </c>
      <c r="AX359" s="118">
        <f>AV359-AI359-AP359</f>
        <v>1300</v>
      </c>
      <c r="AY359" s="118">
        <v>1000</v>
      </c>
      <c r="AZ359" s="130">
        <v>1000</v>
      </c>
      <c r="BA359" s="130"/>
      <c r="BB359" s="118">
        <f t="shared" si="350"/>
        <v>300</v>
      </c>
      <c r="BC359" s="118"/>
      <c r="BD359" s="117">
        <f t="shared" si="351"/>
        <v>300</v>
      </c>
      <c r="BE359" s="118">
        <v>1000</v>
      </c>
      <c r="BF359" s="118">
        <f t="shared" si="352"/>
        <v>1000</v>
      </c>
      <c r="BG359" s="117">
        <f t="shared" si="353"/>
        <v>1700</v>
      </c>
      <c r="BH359" s="117">
        <f t="shared" si="354"/>
        <v>1700</v>
      </c>
      <c r="BI359" s="117">
        <f t="shared" si="355"/>
        <v>2000</v>
      </c>
      <c r="BJ359" s="117">
        <f t="shared" si="355"/>
        <v>2000</v>
      </c>
      <c r="BK359" s="117">
        <f t="shared" si="335"/>
        <v>2000</v>
      </c>
      <c r="BL359" s="117">
        <f t="shared" si="356"/>
        <v>1700</v>
      </c>
      <c r="BM359" s="117">
        <f t="shared" si="318"/>
        <v>1000</v>
      </c>
      <c r="BN359" s="117">
        <f t="shared" si="357"/>
        <v>300</v>
      </c>
      <c r="BO359" s="118"/>
      <c r="BP359" s="118">
        <f t="shared" si="358"/>
        <v>300</v>
      </c>
      <c r="BQ359" s="117">
        <v>300</v>
      </c>
      <c r="BR359" s="117">
        <f>BN359</f>
        <v>300</v>
      </c>
      <c r="BS359" s="96" t="s">
        <v>93</v>
      </c>
      <c r="BT359" s="97"/>
    </row>
    <row r="360" spans="1:72" s="40" customFormat="1" ht="30" x14ac:dyDescent="0.25">
      <c r="A360" s="17">
        <f t="shared" si="359"/>
        <v>5</v>
      </c>
      <c r="B360" s="182" t="s">
        <v>743</v>
      </c>
      <c r="C360" s="17"/>
      <c r="D360" s="39"/>
      <c r="E360" s="39">
        <v>2017</v>
      </c>
      <c r="F360" s="21" t="s">
        <v>744</v>
      </c>
      <c r="G360" s="118">
        <v>1828</v>
      </c>
      <c r="H360" s="118">
        <v>1500</v>
      </c>
      <c r="I360" s="118"/>
      <c r="J360" s="118"/>
      <c r="K360" s="118"/>
      <c r="L360" s="118"/>
      <c r="M360" s="118"/>
      <c r="N360" s="118"/>
      <c r="O360" s="118"/>
      <c r="P360" s="118"/>
      <c r="Q360" s="118"/>
      <c r="R360" s="118"/>
      <c r="S360" s="118"/>
      <c r="T360" s="118"/>
      <c r="U360" s="118"/>
      <c r="V360" s="118"/>
      <c r="W360" s="117"/>
      <c r="X360" s="118"/>
      <c r="Y360" s="118"/>
      <c r="Z360" s="118"/>
      <c r="AA360" s="118"/>
      <c r="AB360" s="118"/>
      <c r="AC360" s="117"/>
      <c r="AD360" s="117"/>
      <c r="AE360" s="117"/>
      <c r="AF360" s="117"/>
      <c r="AG360" s="118"/>
      <c r="AH360" s="117"/>
      <c r="AI360" s="117"/>
      <c r="AJ360" s="117"/>
      <c r="AK360" s="117"/>
      <c r="AL360" s="117"/>
      <c r="AM360" s="117"/>
      <c r="AN360" s="117"/>
      <c r="AO360" s="117"/>
      <c r="AP360" s="118">
        <v>550</v>
      </c>
      <c r="AQ360" s="118">
        <v>550</v>
      </c>
      <c r="AR360" s="118">
        <f>AQ360</f>
        <v>550</v>
      </c>
      <c r="AS360" s="117">
        <f>AN360+AP360</f>
        <v>550</v>
      </c>
      <c r="AT360" s="117">
        <f>AO360+AP360</f>
        <v>550</v>
      </c>
      <c r="AU360" s="118">
        <v>1500</v>
      </c>
      <c r="AV360" s="118">
        <v>1500</v>
      </c>
      <c r="AW360" s="118">
        <f t="shared" si="349"/>
        <v>550</v>
      </c>
      <c r="AX360" s="118">
        <f>AV360-AI360-AP360-10</f>
        <v>940</v>
      </c>
      <c r="AY360" s="118">
        <v>700</v>
      </c>
      <c r="AZ360" s="130">
        <v>600</v>
      </c>
      <c r="BA360" s="130"/>
      <c r="BB360" s="118">
        <f t="shared" si="350"/>
        <v>240</v>
      </c>
      <c r="BC360" s="118"/>
      <c r="BD360" s="117">
        <f t="shared" si="351"/>
        <v>240</v>
      </c>
      <c r="BE360" s="118">
        <v>700</v>
      </c>
      <c r="BF360" s="118">
        <f t="shared" si="352"/>
        <v>700</v>
      </c>
      <c r="BG360" s="117">
        <f t="shared" si="353"/>
        <v>1250</v>
      </c>
      <c r="BH360" s="117">
        <f t="shared" si="354"/>
        <v>1250</v>
      </c>
      <c r="BI360" s="117">
        <f t="shared" si="355"/>
        <v>1500</v>
      </c>
      <c r="BJ360" s="117">
        <f t="shared" si="355"/>
        <v>1500</v>
      </c>
      <c r="BK360" s="117">
        <f t="shared" si="335"/>
        <v>1500</v>
      </c>
      <c r="BL360" s="117">
        <f t="shared" si="356"/>
        <v>1250</v>
      </c>
      <c r="BM360" s="117">
        <f t="shared" si="318"/>
        <v>700</v>
      </c>
      <c r="BN360" s="117">
        <f t="shared" si="357"/>
        <v>250</v>
      </c>
      <c r="BO360" s="118"/>
      <c r="BP360" s="118">
        <f t="shared" si="358"/>
        <v>250</v>
      </c>
      <c r="BQ360" s="117"/>
      <c r="BR360" s="117">
        <f>BN360</f>
        <v>250</v>
      </c>
      <c r="BS360" s="96" t="s">
        <v>149</v>
      </c>
      <c r="BT360" s="97"/>
    </row>
    <row r="361" spans="1:72" s="40" customFormat="1" ht="30" x14ac:dyDescent="0.25">
      <c r="A361" s="17">
        <f t="shared" si="359"/>
        <v>6</v>
      </c>
      <c r="B361" s="182" t="s">
        <v>745</v>
      </c>
      <c r="C361" s="17"/>
      <c r="D361" s="39"/>
      <c r="E361" s="39">
        <v>2018</v>
      </c>
      <c r="F361" s="21" t="s">
        <v>746</v>
      </c>
      <c r="G361" s="117">
        <v>1603</v>
      </c>
      <c r="H361" s="117">
        <v>1500</v>
      </c>
      <c r="I361" s="118"/>
      <c r="J361" s="118"/>
      <c r="K361" s="118"/>
      <c r="L361" s="118"/>
      <c r="M361" s="118"/>
      <c r="N361" s="118"/>
      <c r="O361" s="118"/>
      <c r="P361" s="118"/>
      <c r="Q361" s="118"/>
      <c r="R361" s="118"/>
      <c r="S361" s="118"/>
      <c r="T361" s="118"/>
      <c r="U361" s="118"/>
      <c r="V361" s="118"/>
      <c r="W361" s="117"/>
      <c r="X361" s="118"/>
      <c r="Y361" s="118"/>
      <c r="Z361" s="118"/>
      <c r="AA361" s="118"/>
      <c r="AB361" s="117"/>
      <c r="AC361" s="117"/>
      <c r="AD361" s="117"/>
      <c r="AE361" s="117"/>
      <c r="AF361" s="117"/>
      <c r="AG361" s="118"/>
      <c r="AH361" s="117"/>
      <c r="AI361" s="117"/>
      <c r="AJ361" s="117"/>
      <c r="AK361" s="117"/>
      <c r="AL361" s="117"/>
      <c r="AM361" s="117"/>
      <c r="AN361" s="118"/>
      <c r="AO361" s="117"/>
      <c r="AP361" s="118"/>
      <c r="AQ361" s="118"/>
      <c r="AR361" s="118"/>
      <c r="AS361" s="117"/>
      <c r="AT361" s="117"/>
      <c r="AU361" s="118">
        <f>G361</f>
        <v>1603</v>
      </c>
      <c r="AV361" s="118">
        <v>1500</v>
      </c>
      <c r="AW361" s="118">
        <f t="shared" si="349"/>
        <v>0</v>
      </c>
      <c r="AX361" s="118">
        <f>AV361</f>
        <v>1500</v>
      </c>
      <c r="AY361" s="118">
        <v>800</v>
      </c>
      <c r="AZ361" s="130">
        <v>600</v>
      </c>
      <c r="BA361" s="130"/>
      <c r="BB361" s="118">
        <f t="shared" si="350"/>
        <v>700</v>
      </c>
      <c r="BC361" s="118"/>
      <c r="BD361" s="117">
        <f t="shared" si="351"/>
        <v>700</v>
      </c>
      <c r="BE361" s="118">
        <v>800</v>
      </c>
      <c r="BF361" s="118">
        <f t="shared" si="352"/>
        <v>800</v>
      </c>
      <c r="BG361" s="117">
        <f t="shared" si="353"/>
        <v>800</v>
      </c>
      <c r="BH361" s="117">
        <f t="shared" si="354"/>
        <v>800</v>
      </c>
      <c r="BI361" s="117">
        <f t="shared" si="355"/>
        <v>1603</v>
      </c>
      <c r="BJ361" s="117">
        <f t="shared" si="355"/>
        <v>1500</v>
      </c>
      <c r="BK361" s="117">
        <f t="shared" si="335"/>
        <v>1500</v>
      </c>
      <c r="BL361" s="117">
        <f t="shared" si="356"/>
        <v>800</v>
      </c>
      <c r="BM361" s="117">
        <f t="shared" si="318"/>
        <v>800</v>
      </c>
      <c r="BN361" s="117">
        <f t="shared" si="357"/>
        <v>700</v>
      </c>
      <c r="BO361" s="118"/>
      <c r="BP361" s="118">
        <f t="shared" si="358"/>
        <v>700</v>
      </c>
      <c r="BQ361" s="117">
        <v>700</v>
      </c>
      <c r="BR361" s="117">
        <f>BN361</f>
        <v>700</v>
      </c>
      <c r="BS361" s="17" t="s">
        <v>149</v>
      </c>
      <c r="BT361" s="163"/>
    </row>
    <row r="362" spans="1:72" s="40" customFormat="1" ht="30" x14ac:dyDescent="0.25">
      <c r="A362" s="17">
        <f t="shared" si="359"/>
        <v>7</v>
      </c>
      <c r="B362" s="182" t="s">
        <v>747</v>
      </c>
      <c r="C362" s="17"/>
      <c r="D362" s="39"/>
      <c r="E362" s="39">
        <v>2017</v>
      </c>
      <c r="F362" s="21" t="s">
        <v>748</v>
      </c>
      <c r="G362" s="118">
        <v>4498</v>
      </c>
      <c r="H362" s="118">
        <v>2000</v>
      </c>
      <c r="I362" s="118"/>
      <c r="J362" s="118"/>
      <c r="K362" s="118"/>
      <c r="L362" s="118"/>
      <c r="M362" s="118"/>
      <c r="N362" s="118"/>
      <c r="O362" s="118"/>
      <c r="P362" s="118"/>
      <c r="Q362" s="118"/>
      <c r="R362" s="118"/>
      <c r="S362" s="118"/>
      <c r="T362" s="118"/>
      <c r="U362" s="118"/>
      <c r="V362" s="118"/>
      <c r="W362" s="117"/>
      <c r="X362" s="118"/>
      <c r="Y362" s="118"/>
      <c r="Z362" s="118"/>
      <c r="AA362" s="118"/>
      <c r="AB362" s="118"/>
      <c r="AC362" s="117"/>
      <c r="AD362" s="117"/>
      <c r="AE362" s="117"/>
      <c r="AF362" s="117"/>
      <c r="AG362" s="118"/>
      <c r="AH362" s="117"/>
      <c r="AI362" s="117"/>
      <c r="AJ362" s="117"/>
      <c r="AK362" s="117"/>
      <c r="AL362" s="117"/>
      <c r="AM362" s="117"/>
      <c r="AN362" s="117"/>
      <c r="AO362" s="117"/>
      <c r="AP362" s="118">
        <v>700</v>
      </c>
      <c r="AQ362" s="118">
        <v>700</v>
      </c>
      <c r="AR362" s="118">
        <f>AQ362</f>
        <v>700</v>
      </c>
      <c r="AS362" s="117">
        <f>AN362+AP362</f>
        <v>700</v>
      </c>
      <c r="AT362" s="117">
        <f>AO362+AP362</f>
        <v>700</v>
      </c>
      <c r="AU362" s="118">
        <v>2000</v>
      </c>
      <c r="AV362" s="118">
        <v>2000</v>
      </c>
      <c r="AW362" s="118">
        <f t="shared" si="349"/>
        <v>700</v>
      </c>
      <c r="AX362" s="118">
        <f>AV362-AI362-AP362-15</f>
        <v>1285</v>
      </c>
      <c r="AY362" s="118">
        <v>1000</v>
      </c>
      <c r="AZ362" s="130">
        <v>1000</v>
      </c>
      <c r="BA362" s="130"/>
      <c r="BB362" s="118">
        <f t="shared" si="350"/>
        <v>285</v>
      </c>
      <c r="BC362" s="118"/>
      <c r="BD362" s="117">
        <f t="shared" si="351"/>
        <v>285</v>
      </c>
      <c r="BE362" s="118">
        <v>1000</v>
      </c>
      <c r="BF362" s="118">
        <f t="shared" si="352"/>
        <v>1000</v>
      </c>
      <c r="BG362" s="117">
        <f t="shared" si="353"/>
        <v>1700</v>
      </c>
      <c r="BH362" s="117">
        <f t="shared" si="354"/>
        <v>1700</v>
      </c>
      <c r="BI362" s="117">
        <f t="shared" si="355"/>
        <v>2000</v>
      </c>
      <c r="BJ362" s="117">
        <f t="shared" si="355"/>
        <v>2000</v>
      </c>
      <c r="BK362" s="117">
        <f t="shared" si="335"/>
        <v>2000</v>
      </c>
      <c r="BL362" s="117">
        <f t="shared" si="356"/>
        <v>1700</v>
      </c>
      <c r="BM362" s="117">
        <f t="shared" si="318"/>
        <v>1000</v>
      </c>
      <c r="BN362" s="117">
        <f t="shared" si="357"/>
        <v>300</v>
      </c>
      <c r="BO362" s="118"/>
      <c r="BP362" s="118">
        <f t="shared" si="358"/>
        <v>300</v>
      </c>
      <c r="BQ362" s="117"/>
      <c r="BR362" s="117">
        <f>BN362</f>
        <v>300</v>
      </c>
      <c r="BS362" s="96" t="s">
        <v>137</v>
      </c>
      <c r="BT362" s="97"/>
    </row>
    <row r="363" spans="1:72" s="40" customFormat="1" ht="30" x14ac:dyDescent="0.25">
      <c r="A363" s="17">
        <f t="shared" si="359"/>
        <v>8</v>
      </c>
      <c r="B363" s="182" t="s">
        <v>749</v>
      </c>
      <c r="C363" s="17"/>
      <c r="D363" s="39"/>
      <c r="E363" s="39">
        <v>2018</v>
      </c>
      <c r="F363" s="21" t="s">
        <v>750</v>
      </c>
      <c r="G363" s="117">
        <v>4327</v>
      </c>
      <c r="H363" s="117">
        <v>2000</v>
      </c>
      <c r="I363" s="118"/>
      <c r="J363" s="118"/>
      <c r="K363" s="118"/>
      <c r="L363" s="118"/>
      <c r="M363" s="118"/>
      <c r="N363" s="118"/>
      <c r="O363" s="118"/>
      <c r="P363" s="118"/>
      <c r="Q363" s="118"/>
      <c r="R363" s="118"/>
      <c r="S363" s="118"/>
      <c r="T363" s="118"/>
      <c r="U363" s="118"/>
      <c r="V363" s="118"/>
      <c r="W363" s="117"/>
      <c r="X363" s="118"/>
      <c r="Y363" s="118"/>
      <c r="Z363" s="118"/>
      <c r="AA363" s="118"/>
      <c r="AB363" s="117"/>
      <c r="AC363" s="117"/>
      <c r="AD363" s="117"/>
      <c r="AE363" s="117"/>
      <c r="AF363" s="117"/>
      <c r="AG363" s="118"/>
      <c r="AH363" s="117"/>
      <c r="AI363" s="117"/>
      <c r="AJ363" s="117"/>
      <c r="AK363" s="117"/>
      <c r="AL363" s="117"/>
      <c r="AM363" s="117"/>
      <c r="AN363" s="118"/>
      <c r="AO363" s="117"/>
      <c r="AP363" s="118"/>
      <c r="AQ363" s="118"/>
      <c r="AR363" s="118"/>
      <c r="AS363" s="117"/>
      <c r="AT363" s="117"/>
      <c r="AU363" s="118">
        <f>G363</f>
        <v>4327</v>
      </c>
      <c r="AV363" s="118">
        <v>2000</v>
      </c>
      <c r="AW363" s="118">
        <f t="shared" si="349"/>
        <v>0</v>
      </c>
      <c r="AX363" s="118">
        <f>AV363</f>
        <v>2000</v>
      </c>
      <c r="AY363" s="118">
        <v>1000</v>
      </c>
      <c r="AZ363" s="130">
        <v>700</v>
      </c>
      <c r="BA363" s="130"/>
      <c r="BB363" s="118">
        <f t="shared" si="350"/>
        <v>1000</v>
      </c>
      <c r="BC363" s="118"/>
      <c r="BD363" s="117">
        <f t="shared" si="351"/>
        <v>1000</v>
      </c>
      <c r="BE363" s="118">
        <v>1000</v>
      </c>
      <c r="BF363" s="118">
        <f t="shared" si="352"/>
        <v>1000</v>
      </c>
      <c r="BG363" s="117">
        <f t="shared" si="353"/>
        <v>1000</v>
      </c>
      <c r="BH363" s="117">
        <f t="shared" si="354"/>
        <v>1000</v>
      </c>
      <c r="BI363" s="117">
        <f t="shared" si="355"/>
        <v>4327</v>
      </c>
      <c r="BJ363" s="117">
        <f t="shared" si="355"/>
        <v>2000</v>
      </c>
      <c r="BK363" s="117">
        <f t="shared" si="335"/>
        <v>2000</v>
      </c>
      <c r="BL363" s="117">
        <f t="shared" si="356"/>
        <v>1000</v>
      </c>
      <c r="BM363" s="117">
        <f t="shared" si="318"/>
        <v>1000</v>
      </c>
      <c r="BN363" s="117">
        <f t="shared" si="357"/>
        <v>1000</v>
      </c>
      <c r="BO363" s="118"/>
      <c r="BP363" s="118">
        <v>1000</v>
      </c>
      <c r="BQ363" s="117">
        <v>1000</v>
      </c>
      <c r="BR363" s="117">
        <v>1000</v>
      </c>
      <c r="BS363" s="17" t="s">
        <v>149</v>
      </c>
      <c r="BT363" s="163"/>
    </row>
    <row r="364" spans="1:72" s="40" customFormat="1" ht="30" x14ac:dyDescent="0.25">
      <c r="A364" s="17">
        <f t="shared" si="359"/>
        <v>9</v>
      </c>
      <c r="B364" s="182" t="s">
        <v>751</v>
      </c>
      <c r="C364" s="17"/>
      <c r="D364" s="39"/>
      <c r="E364" s="39">
        <v>2016</v>
      </c>
      <c r="F364" s="21" t="s">
        <v>981</v>
      </c>
      <c r="G364" s="118">
        <v>4744</v>
      </c>
      <c r="H364" s="118">
        <v>2000</v>
      </c>
      <c r="I364" s="118"/>
      <c r="J364" s="118"/>
      <c r="K364" s="118"/>
      <c r="L364" s="118"/>
      <c r="M364" s="118"/>
      <c r="N364" s="118"/>
      <c r="O364" s="118"/>
      <c r="P364" s="118"/>
      <c r="Q364" s="118"/>
      <c r="R364" s="118"/>
      <c r="S364" s="118"/>
      <c r="T364" s="118"/>
      <c r="U364" s="118"/>
      <c r="V364" s="118"/>
      <c r="W364" s="117"/>
      <c r="X364" s="118">
        <v>4032</v>
      </c>
      <c r="Y364" s="118">
        <v>2000</v>
      </c>
      <c r="Z364" s="118"/>
      <c r="AA364" s="118"/>
      <c r="AB364" s="117">
        <v>700</v>
      </c>
      <c r="AC364" s="117">
        <v>700</v>
      </c>
      <c r="AD364" s="117"/>
      <c r="AE364" s="117"/>
      <c r="AF364" s="117"/>
      <c r="AG364" s="118">
        <v>300</v>
      </c>
      <c r="AH364" s="117">
        <f>AB364+AG364</f>
        <v>1000</v>
      </c>
      <c r="AI364" s="117">
        <f>AH364</f>
        <v>1000</v>
      </c>
      <c r="AJ364" s="117"/>
      <c r="AK364" s="117"/>
      <c r="AL364" s="117"/>
      <c r="AM364" s="117"/>
      <c r="AN364" s="117">
        <f t="shared" ref="AN364:AO366" si="360">V364+AH364</f>
        <v>1000</v>
      </c>
      <c r="AO364" s="117">
        <f t="shared" si="360"/>
        <v>1000</v>
      </c>
      <c r="AP364" s="118">
        <v>600</v>
      </c>
      <c r="AQ364" s="118">
        <v>600</v>
      </c>
      <c r="AR364" s="118">
        <f>AQ364</f>
        <v>600</v>
      </c>
      <c r="AS364" s="117">
        <f>AN364+AP364</f>
        <v>1600</v>
      </c>
      <c r="AT364" s="117">
        <f>AO364+AP364</f>
        <v>1600</v>
      </c>
      <c r="AU364" s="118">
        <v>4032</v>
      </c>
      <c r="AV364" s="118">
        <v>2000</v>
      </c>
      <c r="AW364" s="118">
        <f t="shared" si="349"/>
        <v>1600</v>
      </c>
      <c r="AX364" s="118">
        <f>AV364-AI364-AP364</f>
        <v>400</v>
      </c>
      <c r="AY364" s="118">
        <f>AZ364</f>
        <v>400</v>
      </c>
      <c r="AZ364" s="130">
        <v>400</v>
      </c>
      <c r="BA364" s="130"/>
      <c r="BB364" s="118">
        <f t="shared" si="350"/>
        <v>0</v>
      </c>
      <c r="BC364" s="118"/>
      <c r="BD364" s="117">
        <f t="shared" si="351"/>
        <v>0</v>
      </c>
      <c r="BE364" s="118">
        <v>400</v>
      </c>
      <c r="BF364" s="118">
        <v>400</v>
      </c>
      <c r="BG364" s="117">
        <f t="shared" si="353"/>
        <v>2000</v>
      </c>
      <c r="BH364" s="117">
        <f t="shared" si="354"/>
        <v>2000</v>
      </c>
      <c r="BI364" s="117">
        <f t="shared" si="355"/>
        <v>4032</v>
      </c>
      <c r="BJ364" s="117">
        <f t="shared" si="355"/>
        <v>2000</v>
      </c>
      <c r="BK364" s="117">
        <f t="shared" si="335"/>
        <v>3000</v>
      </c>
      <c r="BL364" s="117">
        <f t="shared" si="356"/>
        <v>2000</v>
      </c>
      <c r="BM364" s="117">
        <f t="shared" si="318"/>
        <v>400</v>
      </c>
      <c r="BN364" s="117">
        <f t="shared" si="357"/>
        <v>0</v>
      </c>
      <c r="BO364" s="118">
        <v>1000</v>
      </c>
      <c r="BP364" s="118">
        <f>BN364+BO364</f>
        <v>1000</v>
      </c>
      <c r="BQ364" s="117">
        <v>1000</v>
      </c>
      <c r="BR364" s="117">
        <v>1000</v>
      </c>
      <c r="BS364" s="96" t="s">
        <v>164</v>
      </c>
      <c r="BT364" s="97"/>
    </row>
    <row r="365" spans="1:72" s="40" customFormat="1" ht="30" x14ac:dyDescent="0.25">
      <c r="A365" s="17">
        <f t="shared" si="359"/>
        <v>10</v>
      </c>
      <c r="B365" s="182" t="s">
        <v>938</v>
      </c>
      <c r="C365" s="17"/>
      <c r="D365" s="39"/>
      <c r="E365" s="39">
        <v>2016</v>
      </c>
      <c r="F365" s="21" t="s">
        <v>963</v>
      </c>
      <c r="G365" s="118">
        <v>3350</v>
      </c>
      <c r="H365" s="118">
        <v>1500</v>
      </c>
      <c r="I365" s="118"/>
      <c r="J365" s="118"/>
      <c r="K365" s="118"/>
      <c r="L365" s="118"/>
      <c r="M365" s="118"/>
      <c r="N365" s="118"/>
      <c r="O365" s="118"/>
      <c r="P365" s="118"/>
      <c r="Q365" s="118"/>
      <c r="R365" s="118"/>
      <c r="S365" s="118"/>
      <c r="T365" s="118"/>
      <c r="U365" s="118"/>
      <c r="V365" s="118"/>
      <c r="W365" s="117"/>
      <c r="X365" s="118">
        <v>4032</v>
      </c>
      <c r="Y365" s="118">
        <v>2000</v>
      </c>
      <c r="Z365" s="118"/>
      <c r="AA365" s="118"/>
      <c r="AB365" s="117">
        <v>700</v>
      </c>
      <c r="AC365" s="117">
        <v>700</v>
      </c>
      <c r="AD365" s="117"/>
      <c r="AE365" s="117"/>
      <c r="AF365" s="117"/>
      <c r="AG365" s="118">
        <v>300</v>
      </c>
      <c r="AH365" s="117">
        <f>AB365+AG365</f>
        <v>1000</v>
      </c>
      <c r="AI365" s="117">
        <f>AH365</f>
        <v>1000</v>
      </c>
      <c r="AJ365" s="117"/>
      <c r="AK365" s="117"/>
      <c r="AL365" s="117"/>
      <c r="AM365" s="117"/>
      <c r="AN365" s="117">
        <f t="shared" si="360"/>
        <v>1000</v>
      </c>
      <c r="AO365" s="117">
        <f t="shared" si="360"/>
        <v>1000</v>
      </c>
      <c r="AP365" s="118">
        <v>600</v>
      </c>
      <c r="AQ365" s="118">
        <v>600</v>
      </c>
      <c r="AR365" s="118">
        <f>AQ365</f>
        <v>600</v>
      </c>
      <c r="AS365" s="117">
        <f>AN365+AP365</f>
        <v>1600</v>
      </c>
      <c r="AT365" s="117">
        <f>AO365+AP365</f>
        <v>1600</v>
      </c>
      <c r="AU365" s="118">
        <v>4032</v>
      </c>
      <c r="AV365" s="118">
        <v>2000</v>
      </c>
      <c r="AW365" s="118">
        <f t="shared" si="349"/>
        <v>1600</v>
      </c>
      <c r="AX365" s="118">
        <f>AV365-AI365-AP365</f>
        <v>400</v>
      </c>
      <c r="AY365" s="118"/>
      <c r="AZ365" s="130"/>
      <c r="BA365" s="130"/>
      <c r="BB365" s="118"/>
      <c r="BC365" s="118"/>
      <c r="BD365" s="117"/>
      <c r="BE365" s="118"/>
      <c r="BF365" s="118"/>
      <c r="BG365" s="117">
        <v>700</v>
      </c>
      <c r="BH365" s="117">
        <f t="shared" si="354"/>
        <v>700</v>
      </c>
      <c r="BI365" s="117">
        <f>G365</f>
        <v>3350</v>
      </c>
      <c r="BJ365" s="117">
        <f>H365</f>
        <v>1500</v>
      </c>
      <c r="BK365" s="117">
        <f t="shared" si="335"/>
        <v>1500</v>
      </c>
      <c r="BL365" s="117">
        <f t="shared" si="356"/>
        <v>700</v>
      </c>
      <c r="BM365" s="117">
        <f t="shared" si="318"/>
        <v>0</v>
      </c>
      <c r="BN365" s="117">
        <f t="shared" si="357"/>
        <v>800</v>
      </c>
      <c r="BO365" s="118">
        <v>1000</v>
      </c>
      <c r="BP365" s="118">
        <f>BJ365-BL365</f>
        <v>800</v>
      </c>
      <c r="BQ365" s="117">
        <v>1000</v>
      </c>
      <c r="BR365" s="117">
        <v>101</v>
      </c>
      <c r="BS365" s="96" t="s">
        <v>347</v>
      </c>
      <c r="BT365" s="97"/>
    </row>
    <row r="366" spans="1:72" s="40" customFormat="1" ht="30" x14ac:dyDescent="0.25">
      <c r="A366" s="17">
        <f t="shared" si="359"/>
        <v>11</v>
      </c>
      <c r="B366" s="182" t="s">
        <v>939</v>
      </c>
      <c r="C366" s="17"/>
      <c r="D366" s="39"/>
      <c r="E366" s="39">
        <v>2016</v>
      </c>
      <c r="F366" s="21" t="s">
        <v>964</v>
      </c>
      <c r="G366" s="118">
        <v>2327</v>
      </c>
      <c r="H366" s="118">
        <v>800</v>
      </c>
      <c r="I366" s="118"/>
      <c r="J366" s="118"/>
      <c r="K366" s="118"/>
      <c r="L366" s="118"/>
      <c r="M366" s="118"/>
      <c r="N366" s="118"/>
      <c r="O366" s="118"/>
      <c r="P366" s="118"/>
      <c r="Q366" s="118"/>
      <c r="R366" s="118"/>
      <c r="S366" s="118"/>
      <c r="T366" s="118"/>
      <c r="U366" s="118"/>
      <c r="V366" s="118"/>
      <c r="W366" s="117"/>
      <c r="X366" s="118">
        <v>4032</v>
      </c>
      <c r="Y366" s="118">
        <v>2000</v>
      </c>
      <c r="Z366" s="118"/>
      <c r="AA366" s="118"/>
      <c r="AB366" s="117">
        <v>700</v>
      </c>
      <c r="AC366" s="117">
        <v>700</v>
      </c>
      <c r="AD366" s="117"/>
      <c r="AE366" s="117"/>
      <c r="AF366" s="117"/>
      <c r="AG366" s="118">
        <v>300</v>
      </c>
      <c r="AH366" s="117">
        <f>AB366+AG366</f>
        <v>1000</v>
      </c>
      <c r="AI366" s="117">
        <f>AH366</f>
        <v>1000</v>
      </c>
      <c r="AJ366" s="117"/>
      <c r="AK366" s="117"/>
      <c r="AL366" s="117"/>
      <c r="AM366" s="117"/>
      <c r="AN366" s="117">
        <f t="shared" si="360"/>
        <v>1000</v>
      </c>
      <c r="AO366" s="117">
        <f t="shared" si="360"/>
        <v>1000</v>
      </c>
      <c r="AP366" s="118">
        <v>600</v>
      </c>
      <c r="AQ366" s="118">
        <v>600</v>
      </c>
      <c r="AR366" s="118">
        <f>AQ366</f>
        <v>600</v>
      </c>
      <c r="AS366" s="117">
        <f>AN366+AP366</f>
        <v>1600</v>
      </c>
      <c r="AT366" s="117">
        <f>AO366+AP366</f>
        <v>1600</v>
      </c>
      <c r="AU366" s="118">
        <v>4032</v>
      </c>
      <c r="AV366" s="118">
        <v>2000</v>
      </c>
      <c r="AW366" s="118">
        <f t="shared" si="349"/>
        <v>1600</v>
      </c>
      <c r="AX366" s="118">
        <f>AV366-AI366-AP366</f>
        <v>400</v>
      </c>
      <c r="AY366" s="118"/>
      <c r="AZ366" s="130"/>
      <c r="BA366" s="130"/>
      <c r="BB366" s="118"/>
      <c r="BC366" s="118"/>
      <c r="BD366" s="117"/>
      <c r="BE366" s="118"/>
      <c r="BF366" s="118"/>
      <c r="BG366" s="117"/>
      <c r="BH366" s="117">
        <f t="shared" si="354"/>
        <v>0</v>
      </c>
      <c r="BI366" s="117">
        <f>G366</f>
        <v>2327</v>
      </c>
      <c r="BJ366" s="117">
        <f>H366</f>
        <v>800</v>
      </c>
      <c r="BK366" s="117">
        <f t="shared" si="335"/>
        <v>800</v>
      </c>
      <c r="BL366" s="117">
        <f t="shared" si="356"/>
        <v>0</v>
      </c>
      <c r="BM366" s="117">
        <f t="shared" si="318"/>
        <v>0</v>
      </c>
      <c r="BN366" s="117">
        <f t="shared" si="357"/>
        <v>800</v>
      </c>
      <c r="BO366" s="118">
        <v>1000</v>
      </c>
      <c r="BP366" s="118">
        <f>BJ366-BL366</f>
        <v>800</v>
      </c>
      <c r="BQ366" s="117">
        <v>1000</v>
      </c>
      <c r="BR366" s="117">
        <v>800</v>
      </c>
      <c r="BS366" s="96" t="s">
        <v>347</v>
      </c>
      <c r="BT366" s="97"/>
    </row>
    <row r="367" spans="1:72" s="44" customFormat="1" ht="15.75" hidden="1" x14ac:dyDescent="0.2">
      <c r="A367" s="17"/>
      <c r="B367" s="182"/>
      <c r="C367" s="9"/>
      <c r="D367" s="43"/>
      <c r="E367" s="43"/>
      <c r="F367" s="21"/>
      <c r="G367" s="118"/>
      <c r="H367" s="118"/>
      <c r="I367" s="118"/>
      <c r="J367" s="118"/>
      <c r="K367" s="118"/>
      <c r="L367" s="118"/>
      <c r="M367" s="118"/>
      <c r="N367" s="118"/>
      <c r="O367" s="118"/>
      <c r="P367" s="118"/>
      <c r="Q367" s="118"/>
      <c r="R367" s="118"/>
      <c r="S367" s="118"/>
      <c r="T367" s="118"/>
      <c r="U367" s="118"/>
      <c r="V367" s="118"/>
      <c r="W367" s="117"/>
      <c r="X367" s="118"/>
      <c r="Y367" s="118"/>
      <c r="Z367" s="118"/>
      <c r="AA367" s="118"/>
      <c r="AB367" s="117"/>
      <c r="AC367" s="117"/>
      <c r="AD367" s="117"/>
      <c r="AE367" s="117"/>
      <c r="AF367" s="117"/>
      <c r="AG367" s="118"/>
      <c r="AH367" s="117"/>
      <c r="AI367" s="117"/>
      <c r="AJ367" s="117"/>
      <c r="AK367" s="117"/>
      <c r="AL367" s="117"/>
      <c r="AM367" s="117"/>
      <c r="AN367" s="117"/>
      <c r="AO367" s="117"/>
      <c r="AP367" s="118"/>
      <c r="AQ367" s="118"/>
      <c r="AR367" s="118"/>
      <c r="AS367" s="117"/>
      <c r="AT367" s="117"/>
      <c r="AU367" s="118"/>
      <c r="AV367" s="118"/>
      <c r="AW367" s="118"/>
      <c r="AX367" s="118"/>
      <c r="AY367" s="118"/>
      <c r="AZ367" s="130"/>
      <c r="BA367" s="130"/>
      <c r="BB367" s="118"/>
      <c r="BC367" s="118"/>
      <c r="BD367" s="117"/>
      <c r="BE367" s="118"/>
      <c r="BF367" s="118"/>
      <c r="BG367" s="117"/>
      <c r="BH367" s="117"/>
      <c r="BI367" s="117"/>
      <c r="BJ367" s="117"/>
      <c r="BK367" s="117"/>
      <c r="BL367" s="117"/>
      <c r="BM367" s="117"/>
      <c r="BN367" s="117"/>
      <c r="BO367" s="118"/>
      <c r="BP367" s="118"/>
      <c r="BQ367" s="117"/>
      <c r="BR367" s="117"/>
      <c r="BS367" s="96"/>
      <c r="BT367" s="97"/>
    </row>
    <row r="368" spans="1:72" s="40" customFormat="1" ht="15" hidden="1" x14ac:dyDescent="0.25">
      <c r="A368" s="17"/>
      <c r="B368" s="182"/>
      <c r="C368" s="17"/>
      <c r="D368" s="39"/>
      <c r="E368" s="39"/>
      <c r="F368" s="21"/>
      <c r="G368" s="117"/>
      <c r="H368" s="117"/>
      <c r="I368" s="118"/>
      <c r="J368" s="118"/>
      <c r="K368" s="118"/>
      <c r="L368" s="118"/>
      <c r="M368" s="118"/>
      <c r="N368" s="118"/>
      <c r="O368" s="118"/>
      <c r="P368" s="118"/>
      <c r="Q368" s="118"/>
      <c r="R368" s="118"/>
      <c r="S368" s="118"/>
      <c r="T368" s="118"/>
      <c r="U368" s="118"/>
      <c r="V368" s="118"/>
      <c r="W368" s="117"/>
      <c r="X368" s="118"/>
      <c r="Y368" s="118"/>
      <c r="Z368" s="118"/>
      <c r="AA368" s="118"/>
      <c r="AB368" s="117"/>
      <c r="AC368" s="117"/>
      <c r="AD368" s="117"/>
      <c r="AE368" s="117"/>
      <c r="AF368" s="117"/>
      <c r="AG368" s="118"/>
      <c r="AH368" s="117"/>
      <c r="AI368" s="117"/>
      <c r="AJ368" s="117"/>
      <c r="AK368" s="117"/>
      <c r="AL368" s="117"/>
      <c r="AM368" s="117"/>
      <c r="AN368" s="118"/>
      <c r="AO368" s="117"/>
      <c r="AP368" s="118"/>
      <c r="AQ368" s="118"/>
      <c r="AR368" s="118"/>
      <c r="AS368" s="117"/>
      <c r="AT368" s="117"/>
      <c r="AU368" s="118"/>
      <c r="AV368" s="118"/>
      <c r="AW368" s="118"/>
      <c r="AX368" s="118"/>
      <c r="AY368" s="118"/>
      <c r="AZ368" s="130"/>
      <c r="BA368" s="130"/>
      <c r="BB368" s="118"/>
      <c r="BC368" s="118"/>
      <c r="BD368" s="117"/>
      <c r="BE368" s="118"/>
      <c r="BF368" s="118"/>
      <c r="BG368" s="117"/>
      <c r="BH368" s="117"/>
      <c r="BI368" s="117"/>
      <c r="BJ368" s="117"/>
      <c r="BK368" s="117"/>
      <c r="BL368" s="117"/>
      <c r="BM368" s="117"/>
      <c r="BN368" s="117"/>
      <c r="BO368" s="118"/>
      <c r="BP368" s="118"/>
      <c r="BQ368" s="117"/>
      <c r="BR368" s="117"/>
      <c r="BS368" s="17"/>
      <c r="BT368" s="163"/>
    </row>
    <row r="369" spans="1:72" s="40" customFormat="1" ht="15" hidden="1" x14ac:dyDescent="0.25">
      <c r="A369" s="17"/>
      <c r="B369" s="182"/>
      <c r="C369" s="17"/>
      <c r="D369" s="39"/>
      <c r="E369" s="39"/>
      <c r="F369" s="21"/>
      <c r="G369" s="118"/>
      <c r="H369" s="118"/>
      <c r="I369" s="118"/>
      <c r="J369" s="118"/>
      <c r="K369" s="118"/>
      <c r="L369" s="118"/>
      <c r="M369" s="118"/>
      <c r="N369" s="118"/>
      <c r="O369" s="118"/>
      <c r="P369" s="118"/>
      <c r="Q369" s="118"/>
      <c r="R369" s="118"/>
      <c r="S369" s="118"/>
      <c r="T369" s="118"/>
      <c r="U369" s="118"/>
      <c r="V369" s="118"/>
      <c r="W369" s="117"/>
      <c r="X369" s="118"/>
      <c r="Y369" s="118"/>
      <c r="Z369" s="118"/>
      <c r="AA369" s="118"/>
      <c r="AB369" s="117"/>
      <c r="AC369" s="117"/>
      <c r="AD369" s="117"/>
      <c r="AE369" s="117"/>
      <c r="AF369" s="117"/>
      <c r="AG369" s="118"/>
      <c r="AH369" s="117"/>
      <c r="AI369" s="117"/>
      <c r="AJ369" s="117"/>
      <c r="AK369" s="117"/>
      <c r="AL369" s="117"/>
      <c r="AM369" s="117"/>
      <c r="AN369" s="117"/>
      <c r="AO369" s="117"/>
      <c r="AP369" s="118"/>
      <c r="AQ369" s="118"/>
      <c r="AR369" s="118"/>
      <c r="AS369" s="117"/>
      <c r="AT369" s="117"/>
      <c r="AU369" s="118"/>
      <c r="AV369" s="118"/>
      <c r="AW369" s="118"/>
      <c r="AX369" s="118"/>
      <c r="AY369" s="118"/>
      <c r="AZ369" s="130"/>
      <c r="BA369" s="130"/>
      <c r="BB369" s="118"/>
      <c r="BC369" s="118"/>
      <c r="BD369" s="117"/>
      <c r="BE369" s="118"/>
      <c r="BF369" s="118"/>
      <c r="BG369" s="117"/>
      <c r="BH369" s="117"/>
      <c r="BI369" s="117"/>
      <c r="BJ369" s="117"/>
      <c r="BK369" s="117"/>
      <c r="BL369" s="117"/>
      <c r="BM369" s="117"/>
      <c r="BN369" s="117"/>
      <c r="BO369" s="118"/>
      <c r="BP369" s="118"/>
      <c r="BQ369" s="117"/>
      <c r="BR369" s="117"/>
      <c r="BS369" s="96"/>
      <c r="BT369" s="97"/>
    </row>
    <row r="370" spans="1:72" s="40" customFormat="1" ht="15" hidden="1" x14ac:dyDescent="0.25">
      <c r="A370" s="17"/>
      <c r="B370" s="182"/>
      <c r="C370" s="17"/>
      <c r="D370" s="39"/>
      <c r="E370" s="39"/>
      <c r="F370" s="21"/>
      <c r="G370" s="118"/>
      <c r="H370" s="118"/>
      <c r="I370" s="118"/>
      <c r="J370" s="118"/>
      <c r="K370" s="118"/>
      <c r="L370" s="118"/>
      <c r="M370" s="118"/>
      <c r="N370" s="118"/>
      <c r="O370" s="118"/>
      <c r="P370" s="118"/>
      <c r="Q370" s="118"/>
      <c r="R370" s="118"/>
      <c r="S370" s="118"/>
      <c r="T370" s="118"/>
      <c r="U370" s="118"/>
      <c r="V370" s="118"/>
      <c r="W370" s="117"/>
      <c r="X370" s="118"/>
      <c r="Y370" s="118"/>
      <c r="Z370" s="118"/>
      <c r="AA370" s="118"/>
      <c r="AB370" s="117"/>
      <c r="AC370" s="117"/>
      <c r="AD370" s="117"/>
      <c r="AE370" s="117"/>
      <c r="AF370" s="117"/>
      <c r="AG370" s="118"/>
      <c r="AH370" s="117"/>
      <c r="AI370" s="117"/>
      <c r="AJ370" s="117"/>
      <c r="AK370" s="117"/>
      <c r="AL370" s="117"/>
      <c r="AM370" s="117"/>
      <c r="AN370" s="117"/>
      <c r="AO370" s="117"/>
      <c r="AP370" s="118"/>
      <c r="AQ370" s="118"/>
      <c r="AR370" s="118"/>
      <c r="AS370" s="117"/>
      <c r="AT370" s="117"/>
      <c r="AU370" s="118"/>
      <c r="AV370" s="118"/>
      <c r="AW370" s="118"/>
      <c r="AX370" s="118"/>
      <c r="AY370" s="118"/>
      <c r="AZ370" s="130"/>
      <c r="BA370" s="130"/>
      <c r="BB370" s="118"/>
      <c r="BC370" s="118"/>
      <c r="BD370" s="117"/>
      <c r="BE370" s="118"/>
      <c r="BF370" s="118"/>
      <c r="BG370" s="117"/>
      <c r="BH370" s="117"/>
      <c r="BI370" s="117"/>
      <c r="BJ370" s="117"/>
      <c r="BK370" s="117"/>
      <c r="BL370" s="117"/>
      <c r="BM370" s="117"/>
      <c r="BN370" s="117"/>
      <c r="BO370" s="118"/>
      <c r="BP370" s="118"/>
      <c r="BQ370" s="117"/>
      <c r="BR370" s="117"/>
      <c r="BS370" s="96"/>
      <c r="BT370" s="97"/>
    </row>
    <row r="371" spans="1:72" s="40" customFormat="1" ht="15" hidden="1" x14ac:dyDescent="0.25">
      <c r="A371" s="17"/>
      <c r="B371" s="182"/>
      <c r="C371" s="17"/>
      <c r="D371" s="39"/>
      <c r="E371" s="39"/>
      <c r="F371" s="21"/>
      <c r="G371" s="118"/>
      <c r="H371" s="118"/>
      <c r="I371" s="118"/>
      <c r="J371" s="118"/>
      <c r="K371" s="118"/>
      <c r="L371" s="118"/>
      <c r="M371" s="118"/>
      <c r="N371" s="118"/>
      <c r="O371" s="118"/>
      <c r="P371" s="118"/>
      <c r="Q371" s="118"/>
      <c r="R371" s="118"/>
      <c r="S371" s="118"/>
      <c r="T371" s="118"/>
      <c r="U371" s="118"/>
      <c r="V371" s="118"/>
      <c r="W371" s="117"/>
      <c r="X371" s="118"/>
      <c r="Y371" s="118"/>
      <c r="Z371" s="118"/>
      <c r="AA371" s="118"/>
      <c r="AB371" s="117"/>
      <c r="AC371" s="117"/>
      <c r="AD371" s="117"/>
      <c r="AE371" s="117"/>
      <c r="AF371" s="117"/>
      <c r="AG371" s="118"/>
      <c r="AH371" s="117"/>
      <c r="AI371" s="117"/>
      <c r="AJ371" s="117"/>
      <c r="AK371" s="117"/>
      <c r="AL371" s="117"/>
      <c r="AM371" s="117"/>
      <c r="AN371" s="117"/>
      <c r="AO371" s="117"/>
      <c r="AP371" s="118"/>
      <c r="AQ371" s="118"/>
      <c r="AR371" s="118"/>
      <c r="AS371" s="117"/>
      <c r="AT371" s="117"/>
      <c r="AU371" s="118"/>
      <c r="AV371" s="118"/>
      <c r="AW371" s="118"/>
      <c r="AX371" s="118"/>
      <c r="AY371" s="118"/>
      <c r="AZ371" s="130"/>
      <c r="BA371" s="130"/>
      <c r="BB371" s="118"/>
      <c r="BC371" s="118"/>
      <c r="BD371" s="117"/>
      <c r="BE371" s="118"/>
      <c r="BF371" s="118"/>
      <c r="BG371" s="117"/>
      <c r="BH371" s="117"/>
      <c r="BI371" s="117"/>
      <c r="BJ371" s="117"/>
      <c r="BK371" s="117"/>
      <c r="BL371" s="117"/>
      <c r="BM371" s="117"/>
      <c r="BN371" s="117"/>
      <c r="BO371" s="118"/>
      <c r="BP371" s="118"/>
      <c r="BQ371" s="117"/>
      <c r="BR371" s="117"/>
      <c r="BS371" s="96"/>
      <c r="BT371" s="97"/>
    </row>
    <row r="372" spans="1:72" s="44" customFormat="1" ht="15.75" hidden="1" x14ac:dyDescent="0.2">
      <c r="A372" s="17"/>
      <c r="B372" s="182"/>
      <c r="C372" s="9"/>
      <c r="D372" s="43"/>
      <c r="E372" s="43"/>
      <c r="F372" s="21"/>
      <c r="G372" s="118"/>
      <c r="H372" s="118"/>
      <c r="I372" s="118"/>
      <c r="J372" s="118"/>
      <c r="K372" s="118"/>
      <c r="L372" s="118"/>
      <c r="M372" s="118"/>
      <c r="N372" s="118"/>
      <c r="O372" s="118"/>
      <c r="P372" s="118"/>
      <c r="Q372" s="118"/>
      <c r="R372" s="118"/>
      <c r="S372" s="118"/>
      <c r="T372" s="118"/>
      <c r="U372" s="118"/>
      <c r="V372" s="118"/>
      <c r="W372" s="117"/>
      <c r="X372" s="118"/>
      <c r="Y372" s="118"/>
      <c r="Z372" s="118"/>
      <c r="AA372" s="118"/>
      <c r="AB372" s="117"/>
      <c r="AC372" s="117"/>
      <c r="AD372" s="117"/>
      <c r="AE372" s="117"/>
      <c r="AF372" s="117"/>
      <c r="AG372" s="118"/>
      <c r="AH372" s="117"/>
      <c r="AI372" s="117"/>
      <c r="AJ372" s="117"/>
      <c r="AK372" s="117"/>
      <c r="AL372" s="117"/>
      <c r="AM372" s="117"/>
      <c r="AN372" s="117"/>
      <c r="AO372" s="117"/>
      <c r="AP372" s="118"/>
      <c r="AQ372" s="118"/>
      <c r="AR372" s="118"/>
      <c r="AS372" s="117"/>
      <c r="AT372" s="117"/>
      <c r="AU372" s="118"/>
      <c r="AV372" s="118"/>
      <c r="AW372" s="118"/>
      <c r="AX372" s="118"/>
      <c r="AY372" s="118"/>
      <c r="AZ372" s="130"/>
      <c r="BA372" s="130"/>
      <c r="BB372" s="118"/>
      <c r="BC372" s="118"/>
      <c r="BD372" s="117"/>
      <c r="BE372" s="118"/>
      <c r="BF372" s="118"/>
      <c r="BG372" s="117"/>
      <c r="BH372" s="117"/>
      <c r="BI372" s="117"/>
      <c r="BJ372" s="117"/>
      <c r="BK372" s="117"/>
      <c r="BL372" s="117"/>
      <c r="BM372" s="117"/>
      <c r="BN372" s="117"/>
      <c r="BO372" s="118"/>
      <c r="BP372" s="118"/>
      <c r="BQ372" s="117"/>
      <c r="BR372" s="117"/>
      <c r="BS372" s="96"/>
      <c r="BT372" s="97"/>
    </row>
    <row r="373" spans="1:72" s="40" customFormat="1" ht="15" hidden="1" x14ac:dyDescent="0.25">
      <c r="A373" s="17"/>
      <c r="B373" s="182"/>
      <c r="C373" s="17"/>
      <c r="D373" s="39"/>
      <c r="E373" s="39"/>
      <c r="F373" s="21"/>
      <c r="G373" s="117"/>
      <c r="H373" s="117"/>
      <c r="I373" s="118"/>
      <c r="J373" s="118"/>
      <c r="K373" s="118"/>
      <c r="L373" s="118"/>
      <c r="M373" s="118"/>
      <c r="N373" s="118"/>
      <c r="O373" s="118"/>
      <c r="P373" s="118"/>
      <c r="Q373" s="118"/>
      <c r="R373" s="118"/>
      <c r="S373" s="118"/>
      <c r="T373" s="118"/>
      <c r="U373" s="118"/>
      <c r="V373" s="118"/>
      <c r="W373" s="117"/>
      <c r="X373" s="118"/>
      <c r="Y373" s="118"/>
      <c r="Z373" s="118"/>
      <c r="AA373" s="118"/>
      <c r="AB373" s="117"/>
      <c r="AC373" s="117"/>
      <c r="AD373" s="117"/>
      <c r="AE373" s="117"/>
      <c r="AF373" s="117"/>
      <c r="AG373" s="118"/>
      <c r="AH373" s="117"/>
      <c r="AI373" s="117"/>
      <c r="AJ373" s="117"/>
      <c r="AK373" s="117"/>
      <c r="AL373" s="117"/>
      <c r="AM373" s="117"/>
      <c r="AN373" s="118"/>
      <c r="AO373" s="117"/>
      <c r="AP373" s="118"/>
      <c r="AQ373" s="118"/>
      <c r="AR373" s="118"/>
      <c r="AS373" s="117"/>
      <c r="AT373" s="117"/>
      <c r="AU373" s="118"/>
      <c r="AV373" s="118"/>
      <c r="AW373" s="118"/>
      <c r="AX373" s="118"/>
      <c r="AY373" s="118"/>
      <c r="AZ373" s="130"/>
      <c r="BA373" s="130"/>
      <c r="BB373" s="118"/>
      <c r="BC373" s="118"/>
      <c r="BD373" s="117"/>
      <c r="BE373" s="118"/>
      <c r="BF373" s="118"/>
      <c r="BG373" s="117"/>
      <c r="BH373" s="117"/>
      <c r="BI373" s="117"/>
      <c r="BJ373" s="117"/>
      <c r="BK373" s="117"/>
      <c r="BL373" s="117"/>
      <c r="BM373" s="117"/>
      <c r="BN373" s="117"/>
      <c r="BO373" s="118"/>
      <c r="BP373" s="118"/>
      <c r="BQ373" s="117"/>
      <c r="BR373" s="117"/>
      <c r="BS373" s="17"/>
      <c r="BT373" s="163"/>
    </row>
    <row r="374" spans="1:72" s="40" customFormat="1" ht="15" x14ac:dyDescent="0.25">
      <c r="A374" s="180"/>
      <c r="B374" s="179" t="s">
        <v>753</v>
      </c>
      <c r="C374" s="17"/>
      <c r="D374" s="17"/>
      <c r="E374" s="17"/>
      <c r="F374" s="53"/>
      <c r="G374" s="38">
        <f t="shared" ref="G374:BR374" si="361">SUM(G375:G381)</f>
        <v>18176</v>
      </c>
      <c r="H374" s="38">
        <f t="shared" si="361"/>
        <v>10600</v>
      </c>
      <c r="I374" s="38">
        <f t="shared" si="361"/>
        <v>0</v>
      </c>
      <c r="J374" s="38">
        <f t="shared" si="361"/>
        <v>0</v>
      </c>
      <c r="K374" s="38">
        <f t="shared" si="361"/>
        <v>0</v>
      </c>
      <c r="L374" s="38">
        <f t="shared" si="361"/>
        <v>0</v>
      </c>
      <c r="M374" s="38">
        <f t="shared" si="361"/>
        <v>0</v>
      </c>
      <c r="N374" s="38">
        <f t="shared" si="361"/>
        <v>0</v>
      </c>
      <c r="O374" s="38">
        <f t="shared" si="361"/>
        <v>0</v>
      </c>
      <c r="P374" s="38">
        <f t="shared" si="361"/>
        <v>0</v>
      </c>
      <c r="Q374" s="38">
        <f t="shared" si="361"/>
        <v>0</v>
      </c>
      <c r="R374" s="38">
        <f t="shared" si="361"/>
        <v>0</v>
      </c>
      <c r="S374" s="38">
        <f t="shared" si="361"/>
        <v>0</v>
      </c>
      <c r="T374" s="38">
        <f t="shared" si="361"/>
        <v>0</v>
      </c>
      <c r="U374" s="38">
        <f t="shared" si="361"/>
        <v>0</v>
      </c>
      <c r="V374" s="38">
        <f t="shared" si="361"/>
        <v>0</v>
      </c>
      <c r="W374" s="38">
        <f t="shared" si="361"/>
        <v>0</v>
      </c>
      <c r="X374" s="38">
        <f t="shared" si="361"/>
        <v>0</v>
      </c>
      <c r="Y374" s="38">
        <f t="shared" si="361"/>
        <v>0</v>
      </c>
      <c r="Z374" s="38">
        <f t="shared" si="361"/>
        <v>0</v>
      </c>
      <c r="AA374" s="38">
        <f t="shared" si="361"/>
        <v>0</v>
      </c>
      <c r="AB374" s="38">
        <f t="shared" si="361"/>
        <v>0</v>
      </c>
      <c r="AC374" s="38">
        <f t="shared" si="361"/>
        <v>0</v>
      </c>
      <c r="AD374" s="38">
        <f t="shared" si="361"/>
        <v>0</v>
      </c>
      <c r="AE374" s="38">
        <f t="shared" si="361"/>
        <v>0</v>
      </c>
      <c r="AF374" s="38">
        <f t="shared" si="361"/>
        <v>0</v>
      </c>
      <c r="AG374" s="38">
        <f t="shared" si="361"/>
        <v>0</v>
      </c>
      <c r="AH374" s="38">
        <f t="shared" si="361"/>
        <v>0</v>
      </c>
      <c r="AI374" s="38">
        <f t="shared" si="361"/>
        <v>0</v>
      </c>
      <c r="AJ374" s="38">
        <f t="shared" si="361"/>
        <v>0</v>
      </c>
      <c r="AK374" s="38">
        <f t="shared" si="361"/>
        <v>0</v>
      </c>
      <c r="AL374" s="38">
        <f t="shared" si="361"/>
        <v>0</v>
      </c>
      <c r="AM374" s="38">
        <f t="shared" si="361"/>
        <v>0</v>
      </c>
      <c r="AN374" s="38">
        <f t="shared" si="361"/>
        <v>0</v>
      </c>
      <c r="AO374" s="38">
        <f t="shared" si="361"/>
        <v>0</v>
      </c>
      <c r="AP374" s="38">
        <f t="shared" si="361"/>
        <v>0</v>
      </c>
      <c r="AQ374" s="38">
        <f t="shared" si="361"/>
        <v>0</v>
      </c>
      <c r="AR374" s="38">
        <f t="shared" si="361"/>
        <v>0</v>
      </c>
      <c r="AS374" s="38">
        <f t="shared" si="361"/>
        <v>0</v>
      </c>
      <c r="AT374" s="38">
        <f t="shared" si="361"/>
        <v>0</v>
      </c>
      <c r="AU374" s="38">
        <f t="shared" si="361"/>
        <v>4132</v>
      </c>
      <c r="AV374" s="38">
        <f t="shared" si="361"/>
        <v>1500</v>
      </c>
      <c r="AW374" s="38">
        <f t="shared" si="361"/>
        <v>0</v>
      </c>
      <c r="AX374" s="38">
        <f t="shared" si="361"/>
        <v>1500</v>
      </c>
      <c r="AY374" s="38">
        <f t="shared" si="361"/>
        <v>0</v>
      </c>
      <c r="AZ374" s="38">
        <f t="shared" si="361"/>
        <v>700</v>
      </c>
      <c r="BA374" s="38">
        <f t="shared" si="361"/>
        <v>0</v>
      </c>
      <c r="BB374" s="38">
        <f t="shared" si="361"/>
        <v>1500</v>
      </c>
      <c r="BC374" s="38">
        <f t="shared" si="361"/>
        <v>0</v>
      </c>
      <c r="BD374" s="38">
        <f t="shared" si="361"/>
        <v>1500</v>
      </c>
      <c r="BE374" s="38">
        <f t="shared" si="361"/>
        <v>0</v>
      </c>
      <c r="BF374" s="38">
        <f t="shared" si="361"/>
        <v>0</v>
      </c>
      <c r="BG374" s="38">
        <f t="shared" si="361"/>
        <v>0</v>
      </c>
      <c r="BH374" s="38">
        <f t="shared" si="361"/>
        <v>0</v>
      </c>
      <c r="BI374" s="38">
        <f t="shared" si="361"/>
        <v>18176</v>
      </c>
      <c r="BJ374" s="38">
        <f t="shared" si="361"/>
        <v>10600</v>
      </c>
      <c r="BK374" s="38">
        <f t="shared" si="361"/>
        <v>10600</v>
      </c>
      <c r="BL374" s="38">
        <f t="shared" si="361"/>
        <v>0</v>
      </c>
      <c r="BM374" s="38">
        <f t="shared" si="361"/>
        <v>0</v>
      </c>
      <c r="BN374" s="38">
        <f t="shared" si="361"/>
        <v>10600</v>
      </c>
      <c r="BO374" s="38">
        <f t="shared" si="361"/>
        <v>0</v>
      </c>
      <c r="BP374" s="38">
        <f t="shared" si="361"/>
        <v>10600</v>
      </c>
      <c r="BQ374" s="38">
        <f t="shared" si="361"/>
        <v>0</v>
      </c>
      <c r="BR374" s="38">
        <f t="shared" si="361"/>
        <v>10100</v>
      </c>
      <c r="BS374" s="96"/>
      <c r="BT374" s="97"/>
    </row>
    <row r="375" spans="1:72" s="54" customFormat="1" ht="30" x14ac:dyDescent="0.25">
      <c r="A375" s="17">
        <v>1</v>
      </c>
      <c r="B375" s="182" t="s">
        <v>754</v>
      </c>
      <c r="C375" s="9"/>
      <c r="D375" s="43"/>
      <c r="E375" s="43">
        <v>2018</v>
      </c>
      <c r="F375" s="21" t="s">
        <v>755</v>
      </c>
      <c r="G375" s="117">
        <v>4132</v>
      </c>
      <c r="H375" s="117">
        <v>1500</v>
      </c>
      <c r="I375" s="118"/>
      <c r="J375" s="118"/>
      <c r="K375" s="118"/>
      <c r="L375" s="118"/>
      <c r="M375" s="118"/>
      <c r="N375" s="118"/>
      <c r="O375" s="118"/>
      <c r="P375" s="118"/>
      <c r="Q375" s="118"/>
      <c r="R375" s="118"/>
      <c r="S375" s="118"/>
      <c r="T375" s="118"/>
      <c r="U375" s="118"/>
      <c r="V375" s="118"/>
      <c r="W375" s="117"/>
      <c r="X375" s="118"/>
      <c r="Y375" s="118"/>
      <c r="Z375" s="118"/>
      <c r="AA375" s="118"/>
      <c r="AB375" s="117"/>
      <c r="AC375" s="117"/>
      <c r="AD375" s="117"/>
      <c r="AE375" s="117"/>
      <c r="AF375" s="117"/>
      <c r="AG375" s="118"/>
      <c r="AH375" s="117"/>
      <c r="AI375" s="117"/>
      <c r="AJ375" s="117"/>
      <c r="AK375" s="117"/>
      <c r="AL375" s="117"/>
      <c r="AM375" s="117"/>
      <c r="AN375" s="118"/>
      <c r="AO375" s="117"/>
      <c r="AP375" s="118"/>
      <c r="AQ375" s="118"/>
      <c r="AR375" s="118"/>
      <c r="AS375" s="117"/>
      <c r="AT375" s="117"/>
      <c r="AU375" s="118">
        <f>G375</f>
        <v>4132</v>
      </c>
      <c r="AV375" s="118">
        <f>H375</f>
        <v>1500</v>
      </c>
      <c r="AW375" s="118">
        <f>AI375+AP375</f>
        <v>0</v>
      </c>
      <c r="AX375" s="118">
        <f>AV375</f>
        <v>1500</v>
      </c>
      <c r="AY375" s="118"/>
      <c r="AZ375" s="130">
        <v>700</v>
      </c>
      <c r="BA375" s="130"/>
      <c r="BB375" s="118">
        <f>AX375-AY375</f>
        <v>1500</v>
      </c>
      <c r="BC375" s="118"/>
      <c r="BD375" s="117">
        <f>BB375-BC375</f>
        <v>1500</v>
      </c>
      <c r="BE375" s="118">
        <f>AU375-BI375</f>
        <v>0</v>
      </c>
      <c r="BF375" s="118">
        <f>BE375</f>
        <v>0</v>
      </c>
      <c r="BG375" s="117">
        <f>AW375+AY375</f>
        <v>0</v>
      </c>
      <c r="BH375" s="117">
        <f>BG375</f>
        <v>0</v>
      </c>
      <c r="BI375" s="117">
        <f>G375</f>
        <v>4132</v>
      </c>
      <c r="BJ375" s="117">
        <f>H375</f>
        <v>1500</v>
      </c>
      <c r="BK375" s="117">
        <f t="shared" si="335"/>
        <v>1500</v>
      </c>
      <c r="BL375" s="117">
        <f>BH375</f>
        <v>0</v>
      </c>
      <c r="BM375" s="117">
        <f t="shared" si="318"/>
        <v>0</v>
      </c>
      <c r="BN375" s="117">
        <f>BJ375-BL375</f>
        <v>1500</v>
      </c>
      <c r="BO375" s="118"/>
      <c r="BP375" s="118">
        <f>BN375+BO375</f>
        <v>1500</v>
      </c>
      <c r="BQ375" s="117"/>
      <c r="BR375" s="117">
        <v>1400</v>
      </c>
      <c r="BS375" s="17" t="s">
        <v>76</v>
      </c>
      <c r="BT375" s="163"/>
    </row>
    <row r="376" spans="1:72" s="54" customFormat="1" ht="30" x14ac:dyDescent="0.25">
      <c r="A376" s="17">
        <f t="shared" ref="A376:A381" si="362">A375+1</f>
        <v>2</v>
      </c>
      <c r="B376" s="182" t="s">
        <v>756</v>
      </c>
      <c r="C376" s="9"/>
      <c r="D376" s="43"/>
      <c r="E376" s="43"/>
      <c r="F376" s="21" t="s">
        <v>920</v>
      </c>
      <c r="G376" s="118">
        <v>4687</v>
      </c>
      <c r="H376" s="118">
        <v>2000</v>
      </c>
      <c r="I376" s="118"/>
      <c r="J376" s="118"/>
      <c r="K376" s="118"/>
      <c r="L376" s="118"/>
      <c r="M376" s="118"/>
      <c r="N376" s="118"/>
      <c r="O376" s="118"/>
      <c r="P376" s="118"/>
      <c r="Q376" s="118"/>
      <c r="R376" s="118"/>
      <c r="S376" s="118"/>
      <c r="T376" s="118"/>
      <c r="U376" s="118"/>
      <c r="V376" s="118"/>
      <c r="W376" s="117"/>
      <c r="X376" s="118"/>
      <c r="Y376" s="118"/>
      <c r="Z376" s="118"/>
      <c r="AA376" s="118"/>
      <c r="AB376" s="117"/>
      <c r="AC376" s="117"/>
      <c r="AD376" s="117"/>
      <c r="AE376" s="117"/>
      <c r="AF376" s="117"/>
      <c r="AG376" s="118"/>
      <c r="AH376" s="117"/>
      <c r="AI376" s="117"/>
      <c r="AJ376" s="117"/>
      <c r="AK376" s="117"/>
      <c r="AL376" s="117"/>
      <c r="AM376" s="117"/>
      <c r="AN376" s="117"/>
      <c r="AO376" s="117"/>
      <c r="AP376" s="118"/>
      <c r="AQ376" s="118"/>
      <c r="AR376" s="118"/>
      <c r="AS376" s="117"/>
      <c r="AT376" s="117"/>
      <c r="AU376" s="118"/>
      <c r="AV376" s="118"/>
      <c r="AW376" s="118"/>
      <c r="AX376" s="118"/>
      <c r="AY376" s="118"/>
      <c r="AZ376" s="130"/>
      <c r="BA376" s="130"/>
      <c r="BB376" s="118"/>
      <c r="BC376" s="118"/>
      <c r="BD376" s="117"/>
      <c r="BE376" s="118"/>
      <c r="BF376" s="118"/>
      <c r="BG376" s="117"/>
      <c r="BH376" s="117">
        <f>BG376</f>
        <v>0</v>
      </c>
      <c r="BI376" s="117">
        <f t="shared" ref="BI376:BJ381" si="363">G376</f>
        <v>4687</v>
      </c>
      <c r="BJ376" s="117">
        <f t="shared" si="363"/>
        <v>2000</v>
      </c>
      <c r="BK376" s="117">
        <f t="shared" si="335"/>
        <v>2000</v>
      </c>
      <c r="BL376" s="117">
        <f>BH376</f>
        <v>0</v>
      </c>
      <c r="BM376" s="117">
        <f t="shared" si="318"/>
        <v>0</v>
      </c>
      <c r="BN376" s="117">
        <f t="shared" ref="BN376:BN381" si="364">BJ376-BL376</f>
        <v>2000</v>
      </c>
      <c r="BO376" s="118"/>
      <c r="BP376" s="118">
        <f t="shared" ref="BP376:BP381" si="365">BN376+BO376</f>
        <v>2000</v>
      </c>
      <c r="BQ376" s="117"/>
      <c r="BR376" s="117">
        <v>1900</v>
      </c>
      <c r="BS376" s="96" t="s">
        <v>255</v>
      </c>
      <c r="BT376" s="97"/>
    </row>
    <row r="377" spans="1:72" s="54" customFormat="1" ht="30" x14ac:dyDescent="0.25">
      <c r="A377" s="17">
        <f t="shared" si="362"/>
        <v>3</v>
      </c>
      <c r="B377" s="182" t="s">
        <v>757</v>
      </c>
      <c r="C377" s="9"/>
      <c r="D377" s="43"/>
      <c r="E377" s="43"/>
      <c r="F377" s="21" t="s">
        <v>965</v>
      </c>
      <c r="G377" s="118">
        <v>2035</v>
      </c>
      <c r="H377" s="118">
        <v>2000</v>
      </c>
      <c r="I377" s="118"/>
      <c r="J377" s="118"/>
      <c r="K377" s="118"/>
      <c r="L377" s="118"/>
      <c r="M377" s="118"/>
      <c r="N377" s="118"/>
      <c r="O377" s="118"/>
      <c r="P377" s="118"/>
      <c r="Q377" s="118"/>
      <c r="R377" s="118"/>
      <c r="S377" s="118"/>
      <c r="T377" s="118"/>
      <c r="U377" s="118"/>
      <c r="V377" s="118"/>
      <c r="W377" s="117"/>
      <c r="X377" s="118"/>
      <c r="Y377" s="118"/>
      <c r="Z377" s="118"/>
      <c r="AA377" s="118"/>
      <c r="AB377" s="118"/>
      <c r="AC377" s="117"/>
      <c r="AD377" s="117"/>
      <c r="AE377" s="117"/>
      <c r="AF377" s="117"/>
      <c r="AG377" s="118"/>
      <c r="AH377" s="117"/>
      <c r="AI377" s="117"/>
      <c r="AJ377" s="117"/>
      <c r="AK377" s="117"/>
      <c r="AL377" s="117"/>
      <c r="AM377" s="117"/>
      <c r="AN377" s="117"/>
      <c r="AO377" s="117"/>
      <c r="AP377" s="118"/>
      <c r="AQ377" s="118"/>
      <c r="AR377" s="118"/>
      <c r="AS377" s="117"/>
      <c r="AT377" s="117"/>
      <c r="AU377" s="118"/>
      <c r="AV377" s="118"/>
      <c r="AW377" s="118"/>
      <c r="AX377" s="118"/>
      <c r="AY377" s="118"/>
      <c r="AZ377" s="130"/>
      <c r="BA377" s="130"/>
      <c r="BB377" s="118"/>
      <c r="BC377" s="118"/>
      <c r="BD377" s="117"/>
      <c r="BE377" s="118"/>
      <c r="BF377" s="118"/>
      <c r="BG377" s="117"/>
      <c r="BH377" s="117">
        <f>BG377</f>
        <v>0</v>
      </c>
      <c r="BI377" s="117">
        <f t="shared" si="363"/>
        <v>2035</v>
      </c>
      <c r="BJ377" s="117">
        <f t="shared" si="363"/>
        <v>2000</v>
      </c>
      <c r="BK377" s="117">
        <f t="shared" si="335"/>
        <v>2000</v>
      </c>
      <c r="BL377" s="117">
        <f>BH377</f>
        <v>0</v>
      </c>
      <c r="BM377" s="117">
        <f t="shared" si="318"/>
        <v>0</v>
      </c>
      <c r="BN377" s="117">
        <f t="shared" si="364"/>
        <v>2000</v>
      </c>
      <c r="BO377" s="118"/>
      <c r="BP377" s="118">
        <f t="shared" si="365"/>
        <v>2000</v>
      </c>
      <c r="BQ377" s="117"/>
      <c r="BR377" s="117">
        <v>1900</v>
      </c>
      <c r="BS377" s="96" t="s">
        <v>255</v>
      </c>
      <c r="BT377" s="97"/>
    </row>
    <row r="378" spans="1:72" s="54" customFormat="1" ht="30" x14ac:dyDescent="0.25">
      <c r="A378" s="17">
        <f t="shared" si="362"/>
        <v>4</v>
      </c>
      <c r="B378" s="182" t="s">
        <v>758</v>
      </c>
      <c r="C378" s="9"/>
      <c r="D378" s="43"/>
      <c r="E378" s="43"/>
      <c r="F378" s="21" t="s">
        <v>966</v>
      </c>
      <c r="G378" s="118">
        <v>3358</v>
      </c>
      <c r="H378" s="118">
        <v>2000</v>
      </c>
      <c r="I378" s="118"/>
      <c r="J378" s="118"/>
      <c r="K378" s="118"/>
      <c r="L378" s="118"/>
      <c r="M378" s="118"/>
      <c r="N378" s="118"/>
      <c r="O378" s="118"/>
      <c r="P378" s="118"/>
      <c r="Q378" s="118"/>
      <c r="R378" s="118"/>
      <c r="S378" s="118"/>
      <c r="T378" s="118"/>
      <c r="U378" s="118"/>
      <c r="V378" s="118"/>
      <c r="W378" s="117"/>
      <c r="X378" s="118"/>
      <c r="Y378" s="118"/>
      <c r="Z378" s="118"/>
      <c r="AA378" s="118"/>
      <c r="AB378" s="118"/>
      <c r="AC378" s="117"/>
      <c r="AD378" s="117"/>
      <c r="AE378" s="117"/>
      <c r="AF378" s="117"/>
      <c r="AG378" s="118"/>
      <c r="AH378" s="117"/>
      <c r="AI378" s="117"/>
      <c r="AJ378" s="117"/>
      <c r="AK378" s="117"/>
      <c r="AL378" s="117"/>
      <c r="AM378" s="117"/>
      <c r="AN378" s="117"/>
      <c r="AO378" s="117"/>
      <c r="AP378" s="118"/>
      <c r="AQ378" s="118"/>
      <c r="AR378" s="118"/>
      <c r="AS378" s="117"/>
      <c r="AT378" s="117"/>
      <c r="AU378" s="118"/>
      <c r="AV378" s="118"/>
      <c r="AW378" s="118"/>
      <c r="AX378" s="118"/>
      <c r="AY378" s="118"/>
      <c r="AZ378" s="130"/>
      <c r="BA378" s="130"/>
      <c r="BB378" s="118"/>
      <c r="BC378" s="118"/>
      <c r="BD378" s="117"/>
      <c r="BE378" s="118"/>
      <c r="BF378" s="118"/>
      <c r="BG378" s="117"/>
      <c r="BH378" s="117">
        <f>BG378</f>
        <v>0</v>
      </c>
      <c r="BI378" s="117">
        <f t="shared" si="363"/>
        <v>3358</v>
      </c>
      <c r="BJ378" s="117">
        <f t="shared" si="363"/>
        <v>2000</v>
      </c>
      <c r="BK378" s="117">
        <f t="shared" si="335"/>
        <v>2000</v>
      </c>
      <c r="BL378" s="117">
        <f>BH378</f>
        <v>0</v>
      </c>
      <c r="BM378" s="117">
        <f t="shared" si="318"/>
        <v>0</v>
      </c>
      <c r="BN378" s="117">
        <f t="shared" si="364"/>
        <v>2000</v>
      </c>
      <c r="BO378" s="118"/>
      <c r="BP378" s="118">
        <f t="shared" si="365"/>
        <v>2000</v>
      </c>
      <c r="BQ378" s="117"/>
      <c r="BR378" s="117">
        <v>1900</v>
      </c>
      <c r="BS378" s="96" t="s">
        <v>255</v>
      </c>
      <c r="BT378" s="97"/>
    </row>
    <row r="379" spans="1:72" s="54" customFormat="1" ht="30" x14ac:dyDescent="0.25">
      <c r="A379" s="17">
        <f t="shared" si="362"/>
        <v>5</v>
      </c>
      <c r="B379" s="182" t="s">
        <v>759</v>
      </c>
      <c r="C379" s="9"/>
      <c r="D379" s="43"/>
      <c r="E379" s="43"/>
      <c r="F379" s="21" t="s">
        <v>940</v>
      </c>
      <c r="G379" s="118">
        <v>1652</v>
      </c>
      <c r="H379" s="118">
        <v>1500</v>
      </c>
      <c r="I379" s="118"/>
      <c r="J379" s="118"/>
      <c r="K379" s="118"/>
      <c r="L379" s="118"/>
      <c r="M379" s="118"/>
      <c r="N379" s="118"/>
      <c r="O379" s="118"/>
      <c r="P379" s="118"/>
      <c r="Q379" s="118"/>
      <c r="R379" s="118"/>
      <c r="S379" s="118"/>
      <c r="T379" s="118"/>
      <c r="U379" s="118"/>
      <c r="V379" s="118"/>
      <c r="W379" s="117"/>
      <c r="X379" s="118"/>
      <c r="Y379" s="118"/>
      <c r="Z379" s="118"/>
      <c r="AA379" s="118"/>
      <c r="AB379" s="118"/>
      <c r="AC379" s="117"/>
      <c r="AD379" s="117"/>
      <c r="AE379" s="117"/>
      <c r="AF379" s="117"/>
      <c r="AG379" s="118"/>
      <c r="AH379" s="117"/>
      <c r="AI379" s="117"/>
      <c r="AJ379" s="117"/>
      <c r="AK379" s="117"/>
      <c r="AL379" s="117"/>
      <c r="AM379" s="117"/>
      <c r="AN379" s="117"/>
      <c r="AO379" s="117"/>
      <c r="AP379" s="118"/>
      <c r="AQ379" s="118"/>
      <c r="AR379" s="118"/>
      <c r="AS379" s="117"/>
      <c r="AT379" s="117"/>
      <c r="AU379" s="118"/>
      <c r="AV379" s="118"/>
      <c r="AW379" s="118"/>
      <c r="AX379" s="118"/>
      <c r="AY379" s="118"/>
      <c r="AZ379" s="130"/>
      <c r="BA379" s="130"/>
      <c r="BB379" s="118"/>
      <c r="BC379" s="118"/>
      <c r="BD379" s="117"/>
      <c r="BE379" s="118"/>
      <c r="BF379" s="118"/>
      <c r="BG379" s="117"/>
      <c r="BH379" s="117">
        <v>0</v>
      </c>
      <c r="BI379" s="117">
        <f t="shared" si="363"/>
        <v>1652</v>
      </c>
      <c r="BJ379" s="117">
        <f t="shared" si="363"/>
        <v>1500</v>
      </c>
      <c r="BK379" s="117">
        <f t="shared" si="335"/>
        <v>1500</v>
      </c>
      <c r="BL379" s="117">
        <v>0</v>
      </c>
      <c r="BM379" s="117">
        <f t="shared" si="318"/>
        <v>0</v>
      </c>
      <c r="BN379" s="117">
        <f t="shared" si="364"/>
        <v>1500</v>
      </c>
      <c r="BO379" s="118"/>
      <c r="BP379" s="118">
        <f t="shared" si="365"/>
        <v>1500</v>
      </c>
      <c r="BQ379" s="117"/>
      <c r="BR379" s="117">
        <v>1400</v>
      </c>
      <c r="BS379" s="96" t="s">
        <v>149</v>
      </c>
      <c r="BT379" s="97"/>
    </row>
    <row r="380" spans="1:72" s="54" customFormat="1" ht="45" x14ac:dyDescent="0.25">
      <c r="A380" s="17">
        <f t="shared" si="362"/>
        <v>6</v>
      </c>
      <c r="B380" s="201" t="s">
        <v>760</v>
      </c>
      <c r="C380" s="9"/>
      <c r="D380" s="43"/>
      <c r="E380" s="43"/>
      <c r="F380" s="21" t="s">
        <v>761</v>
      </c>
      <c r="G380" s="142">
        <v>1236</v>
      </c>
      <c r="H380" s="142">
        <v>800</v>
      </c>
      <c r="I380" s="118"/>
      <c r="J380" s="118"/>
      <c r="K380" s="118"/>
      <c r="L380" s="118"/>
      <c r="M380" s="118"/>
      <c r="N380" s="118"/>
      <c r="O380" s="118"/>
      <c r="P380" s="118"/>
      <c r="Q380" s="118"/>
      <c r="R380" s="118"/>
      <c r="S380" s="118"/>
      <c r="T380" s="118"/>
      <c r="U380" s="118"/>
      <c r="V380" s="118"/>
      <c r="W380" s="117"/>
      <c r="X380" s="118"/>
      <c r="Y380" s="118"/>
      <c r="Z380" s="118"/>
      <c r="AA380" s="118"/>
      <c r="AB380" s="118"/>
      <c r="AC380" s="117"/>
      <c r="AD380" s="117"/>
      <c r="AE380" s="117"/>
      <c r="AF380" s="117"/>
      <c r="AG380" s="118"/>
      <c r="AH380" s="117"/>
      <c r="AI380" s="117"/>
      <c r="AJ380" s="117"/>
      <c r="AK380" s="117"/>
      <c r="AL380" s="117"/>
      <c r="AM380" s="117"/>
      <c r="AN380" s="117"/>
      <c r="AO380" s="117"/>
      <c r="AP380" s="118"/>
      <c r="AQ380" s="118"/>
      <c r="AR380" s="118"/>
      <c r="AS380" s="117"/>
      <c r="AT380" s="117"/>
      <c r="AU380" s="118"/>
      <c r="AV380" s="118"/>
      <c r="AW380" s="118"/>
      <c r="AX380" s="118"/>
      <c r="AY380" s="118"/>
      <c r="AZ380" s="130"/>
      <c r="BA380" s="130"/>
      <c r="BB380" s="118"/>
      <c r="BC380" s="118"/>
      <c r="BD380" s="117"/>
      <c r="BE380" s="118"/>
      <c r="BF380" s="118"/>
      <c r="BG380" s="117"/>
      <c r="BH380" s="117"/>
      <c r="BI380" s="117">
        <f t="shared" si="363"/>
        <v>1236</v>
      </c>
      <c r="BJ380" s="117">
        <f t="shared" si="363"/>
        <v>800</v>
      </c>
      <c r="BK380" s="117">
        <f t="shared" si="335"/>
        <v>800</v>
      </c>
      <c r="BL380" s="117"/>
      <c r="BM380" s="117">
        <f t="shared" si="318"/>
        <v>0</v>
      </c>
      <c r="BN380" s="117">
        <f t="shared" si="364"/>
        <v>800</v>
      </c>
      <c r="BO380" s="118"/>
      <c r="BP380" s="118">
        <f t="shared" si="365"/>
        <v>800</v>
      </c>
      <c r="BQ380" s="117"/>
      <c r="BR380" s="117">
        <f>BP380</f>
        <v>800</v>
      </c>
      <c r="BS380" s="96" t="s">
        <v>304</v>
      </c>
      <c r="BT380" s="97"/>
    </row>
    <row r="381" spans="1:72" s="54" customFormat="1" ht="45" x14ac:dyDescent="0.25">
      <c r="A381" s="17">
        <f t="shared" si="362"/>
        <v>7</v>
      </c>
      <c r="B381" s="201" t="s">
        <v>762</v>
      </c>
      <c r="C381" s="9"/>
      <c r="D381" s="43"/>
      <c r="E381" s="43"/>
      <c r="F381" s="21" t="s">
        <v>763</v>
      </c>
      <c r="G381" s="142">
        <v>1076</v>
      </c>
      <c r="H381" s="142">
        <v>800</v>
      </c>
      <c r="I381" s="118"/>
      <c r="J381" s="118"/>
      <c r="K381" s="118"/>
      <c r="L381" s="118"/>
      <c r="M381" s="118"/>
      <c r="N381" s="118"/>
      <c r="O381" s="118"/>
      <c r="P381" s="118"/>
      <c r="Q381" s="118"/>
      <c r="R381" s="118"/>
      <c r="S381" s="118"/>
      <c r="T381" s="118"/>
      <c r="U381" s="118"/>
      <c r="V381" s="118"/>
      <c r="W381" s="117"/>
      <c r="X381" s="118"/>
      <c r="Y381" s="118"/>
      <c r="Z381" s="118"/>
      <c r="AA381" s="118"/>
      <c r="AB381" s="118"/>
      <c r="AC381" s="117"/>
      <c r="AD381" s="117"/>
      <c r="AE381" s="117"/>
      <c r="AF381" s="117"/>
      <c r="AG381" s="118"/>
      <c r="AH381" s="117"/>
      <c r="AI381" s="117"/>
      <c r="AJ381" s="117"/>
      <c r="AK381" s="117"/>
      <c r="AL381" s="117"/>
      <c r="AM381" s="117"/>
      <c r="AN381" s="117"/>
      <c r="AO381" s="117"/>
      <c r="AP381" s="118"/>
      <c r="AQ381" s="118"/>
      <c r="AR381" s="118"/>
      <c r="AS381" s="117"/>
      <c r="AT381" s="117"/>
      <c r="AU381" s="118"/>
      <c r="AV381" s="118"/>
      <c r="AW381" s="118"/>
      <c r="AX381" s="118"/>
      <c r="AY381" s="118"/>
      <c r="AZ381" s="130"/>
      <c r="BA381" s="130"/>
      <c r="BB381" s="118"/>
      <c r="BC381" s="118"/>
      <c r="BD381" s="117"/>
      <c r="BE381" s="118" t="s">
        <v>58</v>
      </c>
      <c r="BF381" s="118"/>
      <c r="BG381" s="117"/>
      <c r="BH381" s="117"/>
      <c r="BI381" s="117">
        <f t="shared" si="363"/>
        <v>1076</v>
      </c>
      <c r="BJ381" s="117">
        <f t="shared" si="363"/>
        <v>800</v>
      </c>
      <c r="BK381" s="117">
        <f t="shared" si="335"/>
        <v>800</v>
      </c>
      <c r="BL381" s="117"/>
      <c r="BM381" s="117">
        <f t="shared" si="318"/>
        <v>0</v>
      </c>
      <c r="BN381" s="117">
        <f t="shared" si="364"/>
        <v>800</v>
      </c>
      <c r="BO381" s="118"/>
      <c r="BP381" s="118">
        <f t="shared" si="365"/>
        <v>800</v>
      </c>
      <c r="BQ381" s="117"/>
      <c r="BR381" s="117">
        <f>BP381</f>
        <v>800</v>
      </c>
      <c r="BS381" s="96" t="s">
        <v>304</v>
      </c>
      <c r="BT381" s="97"/>
    </row>
    <row r="382" spans="1:72" s="40" customFormat="1" ht="15" x14ac:dyDescent="0.25">
      <c r="A382" s="17"/>
      <c r="B382" s="182"/>
      <c r="C382" s="17"/>
      <c r="D382" s="39"/>
      <c r="E382" s="39"/>
      <c r="F382" s="21"/>
      <c r="G382" s="118"/>
      <c r="H382" s="118"/>
      <c r="I382" s="118"/>
      <c r="J382" s="118"/>
      <c r="K382" s="118"/>
      <c r="L382" s="118"/>
      <c r="M382" s="118"/>
      <c r="N382" s="118"/>
      <c r="O382" s="118"/>
      <c r="P382" s="118"/>
      <c r="Q382" s="118"/>
      <c r="R382" s="118"/>
      <c r="S382" s="118"/>
      <c r="T382" s="118"/>
      <c r="U382" s="118"/>
      <c r="V382" s="118"/>
      <c r="W382" s="117"/>
      <c r="X382" s="118"/>
      <c r="Y382" s="118"/>
      <c r="Z382" s="118"/>
      <c r="AA382" s="118"/>
      <c r="AB382" s="118"/>
      <c r="AC382" s="117"/>
      <c r="AD382" s="117"/>
      <c r="AE382" s="117"/>
      <c r="AF382" s="117"/>
      <c r="AG382" s="118"/>
      <c r="AH382" s="117"/>
      <c r="AI382" s="117"/>
      <c r="AJ382" s="117"/>
      <c r="AK382" s="117"/>
      <c r="AL382" s="117"/>
      <c r="AM382" s="117"/>
      <c r="AN382" s="117"/>
      <c r="AO382" s="117"/>
      <c r="AP382" s="118"/>
      <c r="AQ382" s="118"/>
      <c r="AR382" s="118"/>
      <c r="AS382" s="117"/>
      <c r="AT382" s="117"/>
      <c r="AU382" s="118"/>
      <c r="AV382" s="118"/>
      <c r="AW382" s="118"/>
      <c r="AX382" s="118"/>
      <c r="AY382" s="118"/>
      <c r="AZ382" s="130"/>
      <c r="BA382" s="130"/>
      <c r="BB382" s="118"/>
      <c r="BC382" s="118"/>
      <c r="BD382" s="117"/>
      <c r="BE382" s="118"/>
      <c r="BF382" s="118"/>
      <c r="BG382" s="117"/>
      <c r="BH382" s="117"/>
      <c r="BI382" s="117"/>
      <c r="BJ382" s="117"/>
      <c r="BK382" s="117"/>
      <c r="BL382" s="117"/>
      <c r="BM382" s="117"/>
      <c r="BN382" s="117"/>
      <c r="BO382" s="118"/>
      <c r="BP382" s="118"/>
      <c r="BQ382" s="117"/>
      <c r="BR382" s="117"/>
      <c r="BS382" s="96"/>
      <c r="BT382" s="97"/>
    </row>
    <row r="383" spans="1:72" s="10" customFormat="1" ht="15" x14ac:dyDescent="0.2">
      <c r="A383" s="53" t="s">
        <v>764</v>
      </c>
      <c r="B383" s="179" t="s">
        <v>765</v>
      </c>
      <c r="C383" s="21"/>
      <c r="D383" s="55"/>
      <c r="E383" s="47"/>
      <c r="F383" s="53"/>
      <c r="G383" s="133">
        <f t="shared" ref="G383:BR383" si="366">G384+G397+G437+G417+G429</f>
        <v>848226.2</v>
      </c>
      <c r="H383" s="133">
        <f t="shared" si="366"/>
        <v>456092</v>
      </c>
      <c r="I383" s="133">
        <f t="shared" si="366"/>
        <v>0</v>
      </c>
      <c r="J383" s="133">
        <f t="shared" si="366"/>
        <v>21016</v>
      </c>
      <c r="K383" s="133">
        <f t="shared" si="366"/>
        <v>21016</v>
      </c>
      <c r="L383" s="133">
        <f t="shared" si="366"/>
        <v>0</v>
      </c>
      <c r="M383" s="133">
        <f t="shared" si="366"/>
        <v>0</v>
      </c>
      <c r="N383" s="133">
        <f t="shared" si="366"/>
        <v>32981</v>
      </c>
      <c r="O383" s="133">
        <f t="shared" si="366"/>
        <v>14610</v>
      </c>
      <c r="P383" s="133">
        <f t="shared" si="366"/>
        <v>3450</v>
      </c>
      <c r="Q383" s="133">
        <f t="shared" si="366"/>
        <v>3450</v>
      </c>
      <c r="R383" s="133">
        <f t="shared" si="366"/>
        <v>3450</v>
      </c>
      <c r="S383" s="133">
        <f t="shared" si="366"/>
        <v>3450</v>
      </c>
      <c r="T383" s="133">
        <f t="shared" si="366"/>
        <v>0</v>
      </c>
      <c r="U383" s="133">
        <f t="shared" si="366"/>
        <v>0</v>
      </c>
      <c r="V383" s="133">
        <f t="shared" si="366"/>
        <v>99085</v>
      </c>
      <c r="W383" s="133">
        <f t="shared" si="366"/>
        <v>36623</v>
      </c>
      <c r="X383" s="133">
        <f t="shared" si="366"/>
        <v>135302</v>
      </c>
      <c r="Y383" s="133">
        <f t="shared" si="366"/>
        <v>135302</v>
      </c>
      <c r="Z383" s="133">
        <f t="shared" si="366"/>
        <v>0</v>
      </c>
      <c r="AA383" s="133">
        <f t="shared" si="366"/>
        <v>12049</v>
      </c>
      <c r="AB383" s="133">
        <f t="shared" si="366"/>
        <v>17300</v>
      </c>
      <c r="AC383" s="133">
        <f t="shared" si="366"/>
        <v>17300</v>
      </c>
      <c r="AD383" s="133">
        <f t="shared" si="366"/>
        <v>0</v>
      </c>
      <c r="AE383" s="133">
        <f t="shared" si="366"/>
        <v>2000</v>
      </c>
      <c r="AF383" s="133">
        <f t="shared" si="366"/>
        <v>103982</v>
      </c>
      <c r="AG383" s="133">
        <f t="shared" si="366"/>
        <v>20120</v>
      </c>
      <c r="AH383" s="133">
        <f t="shared" si="366"/>
        <v>37420</v>
      </c>
      <c r="AI383" s="133">
        <f t="shared" si="366"/>
        <v>37420</v>
      </c>
      <c r="AJ383" s="133">
        <f t="shared" si="366"/>
        <v>1870</v>
      </c>
      <c r="AK383" s="133">
        <f t="shared" si="366"/>
        <v>1870</v>
      </c>
      <c r="AL383" s="133">
        <f t="shared" si="366"/>
        <v>12870</v>
      </c>
      <c r="AM383" s="133">
        <f t="shared" si="366"/>
        <v>12870</v>
      </c>
      <c r="AN383" s="133">
        <f t="shared" si="366"/>
        <v>125764</v>
      </c>
      <c r="AO383" s="133">
        <f t="shared" si="366"/>
        <v>74043</v>
      </c>
      <c r="AP383" s="133" t="e">
        <f t="shared" si="366"/>
        <v>#REF!</v>
      </c>
      <c r="AQ383" s="133">
        <f t="shared" si="366"/>
        <v>39628</v>
      </c>
      <c r="AR383" s="133">
        <f t="shared" si="366"/>
        <v>43169</v>
      </c>
      <c r="AS383" s="133">
        <f t="shared" si="366"/>
        <v>175479</v>
      </c>
      <c r="AT383" s="133">
        <f t="shared" si="366"/>
        <v>123592</v>
      </c>
      <c r="AU383" s="133">
        <f t="shared" si="366"/>
        <v>543729</v>
      </c>
      <c r="AV383" s="133">
        <f t="shared" si="366"/>
        <v>334827</v>
      </c>
      <c r="AW383" s="133">
        <f t="shared" si="366"/>
        <v>89030</v>
      </c>
      <c r="AX383" s="133">
        <f t="shared" si="366"/>
        <v>244218</v>
      </c>
      <c r="AY383" s="133">
        <f t="shared" si="366"/>
        <v>73909</v>
      </c>
      <c r="AZ383" s="133">
        <f t="shared" si="366"/>
        <v>115355</v>
      </c>
      <c r="BA383" s="133">
        <f t="shared" si="366"/>
        <v>33430.9</v>
      </c>
      <c r="BB383" s="133">
        <f t="shared" si="366"/>
        <v>170584</v>
      </c>
      <c r="BC383" s="133">
        <f t="shared" si="366"/>
        <v>47</v>
      </c>
      <c r="BD383" s="133">
        <f t="shared" si="366"/>
        <v>170537</v>
      </c>
      <c r="BE383" s="133">
        <f t="shared" si="366"/>
        <v>48931</v>
      </c>
      <c r="BF383" s="133">
        <f t="shared" si="366"/>
        <v>48931</v>
      </c>
      <c r="BG383" s="133">
        <f t="shared" si="366"/>
        <v>167913</v>
      </c>
      <c r="BH383" s="133">
        <f t="shared" si="366"/>
        <v>165913</v>
      </c>
      <c r="BI383" s="133">
        <f t="shared" si="366"/>
        <v>696029.2</v>
      </c>
      <c r="BJ383" s="133">
        <f t="shared" si="366"/>
        <v>398899</v>
      </c>
      <c r="BK383" s="133">
        <f t="shared" si="366"/>
        <v>413963</v>
      </c>
      <c r="BL383" s="133">
        <f t="shared" si="366"/>
        <v>182913</v>
      </c>
      <c r="BM383" s="133">
        <f t="shared" si="366"/>
        <v>73909</v>
      </c>
      <c r="BN383" s="133">
        <f t="shared" si="366"/>
        <v>214365</v>
      </c>
      <c r="BO383" s="133">
        <f t="shared" si="366"/>
        <v>4315</v>
      </c>
      <c r="BP383" s="133">
        <f t="shared" si="366"/>
        <v>231150</v>
      </c>
      <c r="BQ383" s="133">
        <f t="shared" si="366"/>
        <v>109579</v>
      </c>
      <c r="BR383" s="133">
        <f t="shared" si="366"/>
        <v>142421</v>
      </c>
      <c r="BS383" s="56"/>
      <c r="BT383" s="170"/>
    </row>
    <row r="384" spans="1:72" s="59" customFormat="1" ht="28.5" x14ac:dyDescent="0.2">
      <c r="A384" s="202" t="s">
        <v>52</v>
      </c>
      <c r="B384" s="181" t="s">
        <v>53</v>
      </c>
      <c r="C384" s="106"/>
      <c r="D384" s="57"/>
      <c r="E384" s="58"/>
      <c r="F384" s="207"/>
      <c r="G384" s="81">
        <f t="shared" ref="G384:BQ384" si="367">SUM(G389:G394)</f>
        <v>84888</v>
      </c>
      <c r="H384" s="81">
        <f t="shared" si="367"/>
        <v>64481</v>
      </c>
      <c r="I384" s="81">
        <f t="shared" si="367"/>
        <v>0</v>
      </c>
      <c r="J384" s="81">
        <f t="shared" si="367"/>
        <v>5094</v>
      </c>
      <c r="K384" s="81">
        <f t="shared" si="367"/>
        <v>5094</v>
      </c>
      <c r="L384" s="81">
        <f t="shared" si="367"/>
        <v>0</v>
      </c>
      <c r="M384" s="81">
        <f t="shared" si="367"/>
        <v>0</v>
      </c>
      <c r="N384" s="81">
        <f t="shared" si="367"/>
        <v>9574</v>
      </c>
      <c r="O384" s="81">
        <f t="shared" si="367"/>
        <v>6740</v>
      </c>
      <c r="P384" s="81">
        <f t="shared" si="367"/>
        <v>1650</v>
      </c>
      <c r="Q384" s="81">
        <f t="shared" si="367"/>
        <v>1650</v>
      </c>
      <c r="R384" s="81">
        <f t="shared" si="367"/>
        <v>1650</v>
      </c>
      <c r="S384" s="81">
        <f t="shared" si="367"/>
        <v>1650</v>
      </c>
      <c r="T384" s="81">
        <f t="shared" si="367"/>
        <v>0</v>
      </c>
      <c r="U384" s="81">
        <f t="shared" si="367"/>
        <v>0</v>
      </c>
      <c r="V384" s="81">
        <f t="shared" si="367"/>
        <v>39507</v>
      </c>
      <c r="W384" s="81">
        <f t="shared" si="367"/>
        <v>17513</v>
      </c>
      <c r="X384" s="81">
        <f t="shared" si="367"/>
        <v>17649</v>
      </c>
      <c r="Y384" s="81">
        <f t="shared" si="367"/>
        <v>17649</v>
      </c>
      <c r="Z384" s="81">
        <f t="shared" si="367"/>
        <v>0</v>
      </c>
      <c r="AA384" s="81">
        <f t="shared" si="367"/>
        <v>2049</v>
      </c>
      <c r="AB384" s="81">
        <f t="shared" si="367"/>
        <v>5500</v>
      </c>
      <c r="AC384" s="81">
        <f t="shared" si="367"/>
        <v>5500</v>
      </c>
      <c r="AD384" s="81">
        <f t="shared" si="367"/>
        <v>0</v>
      </c>
      <c r="AE384" s="81">
        <f t="shared" si="367"/>
        <v>0</v>
      </c>
      <c r="AF384" s="81">
        <f t="shared" si="367"/>
        <v>31447</v>
      </c>
      <c r="AG384" s="81">
        <f t="shared" si="367"/>
        <v>6620</v>
      </c>
      <c r="AH384" s="81">
        <f t="shared" si="367"/>
        <v>12120</v>
      </c>
      <c r="AI384" s="81">
        <f t="shared" si="367"/>
        <v>12120</v>
      </c>
      <c r="AJ384" s="81">
        <f t="shared" si="367"/>
        <v>0</v>
      </c>
      <c r="AK384" s="81">
        <f t="shared" si="367"/>
        <v>0</v>
      </c>
      <c r="AL384" s="81">
        <f t="shared" si="367"/>
        <v>4300</v>
      </c>
      <c r="AM384" s="81">
        <f t="shared" si="367"/>
        <v>4300</v>
      </c>
      <c r="AN384" s="81">
        <f t="shared" si="367"/>
        <v>36986</v>
      </c>
      <c r="AO384" s="81">
        <f t="shared" si="367"/>
        <v>29633</v>
      </c>
      <c r="AP384" s="81" t="e">
        <f t="shared" si="367"/>
        <v>#REF!</v>
      </c>
      <c r="AQ384" s="81">
        <f t="shared" si="367"/>
        <v>6178</v>
      </c>
      <c r="AR384" s="81">
        <f t="shared" si="367"/>
        <v>6251</v>
      </c>
      <c r="AS384" s="81">
        <f t="shared" si="367"/>
        <v>41501</v>
      </c>
      <c r="AT384" s="81">
        <f t="shared" si="367"/>
        <v>37982</v>
      </c>
      <c r="AU384" s="81">
        <f t="shared" si="367"/>
        <v>31517</v>
      </c>
      <c r="AV384" s="81">
        <f t="shared" si="367"/>
        <v>31477</v>
      </c>
      <c r="AW384" s="81">
        <f t="shared" si="367"/>
        <v>20080</v>
      </c>
      <c r="AX384" s="81">
        <f t="shared" si="367"/>
        <v>7953</v>
      </c>
      <c r="AY384" s="81">
        <f t="shared" si="367"/>
        <v>5100</v>
      </c>
      <c r="AZ384" s="81">
        <f t="shared" si="367"/>
        <v>5042.5</v>
      </c>
      <c r="BA384" s="81">
        <f t="shared" si="367"/>
        <v>605.30000000000109</v>
      </c>
      <c r="BB384" s="81">
        <f t="shared" si="367"/>
        <v>2853</v>
      </c>
      <c r="BC384" s="81">
        <f t="shared" si="367"/>
        <v>0</v>
      </c>
      <c r="BD384" s="81">
        <f t="shared" si="367"/>
        <v>2853</v>
      </c>
      <c r="BE384" s="81">
        <f t="shared" si="367"/>
        <v>3788</v>
      </c>
      <c r="BF384" s="81">
        <f t="shared" si="367"/>
        <v>3788</v>
      </c>
      <c r="BG384" s="81">
        <f t="shared" si="367"/>
        <v>26580</v>
      </c>
      <c r="BH384" s="81">
        <f t="shared" si="367"/>
        <v>26580</v>
      </c>
      <c r="BI384" s="81">
        <f t="shared" si="367"/>
        <v>29433</v>
      </c>
      <c r="BJ384" s="81">
        <f t="shared" si="367"/>
        <v>29343</v>
      </c>
      <c r="BK384" s="81">
        <f t="shared" si="367"/>
        <v>40985</v>
      </c>
      <c r="BL384" s="81">
        <f t="shared" si="367"/>
        <v>38580</v>
      </c>
      <c r="BM384" s="81">
        <f t="shared" si="367"/>
        <v>5100</v>
      </c>
      <c r="BN384" s="81">
        <f t="shared" si="367"/>
        <v>2863</v>
      </c>
      <c r="BO384" s="81">
        <f t="shared" si="367"/>
        <v>-358</v>
      </c>
      <c r="BP384" s="81">
        <f t="shared" si="367"/>
        <v>2405</v>
      </c>
      <c r="BQ384" s="81">
        <f t="shared" si="367"/>
        <v>2405</v>
      </c>
      <c r="BR384" s="81">
        <f>SUM(BR389:BR394)</f>
        <v>2405</v>
      </c>
      <c r="BS384" s="35"/>
      <c r="BT384" s="171"/>
    </row>
    <row r="385" spans="1:72" s="62" customFormat="1" ht="15" hidden="1" x14ac:dyDescent="0.2">
      <c r="A385" s="203"/>
      <c r="B385" s="204"/>
      <c r="C385" s="3"/>
      <c r="D385" s="60"/>
      <c r="E385" s="61"/>
      <c r="F385" s="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18"/>
      <c r="BC385" s="143"/>
      <c r="BD385" s="143"/>
      <c r="BE385" s="143"/>
      <c r="BF385" s="143"/>
      <c r="BG385" s="143"/>
      <c r="BH385" s="143"/>
      <c r="BI385" s="143"/>
      <c r="BJ385" s="143"/>
      <c r="BK385" s="117"/>
      <c r="BL385" s="143"/>
      <c r="BM385" s="117"/>
      <c r="BN385" s="143"/>
      <c r="BO385" s="143"/>
      <c r="BP385" s="118"/>
      <c r="BQ385" s="143"/>
      <c r="BR385" s="143"/>
      <c r="BS385" s="144"/>
      <c r="BT385" s="172"/>
    </row>
    <row r="386" spans="1:72" s="16" customFormat="1" ht="15.75" hidden="1" x14ac:dyDescent="0.2">
      <c r="A386" s="17"/>
      <c r="B386" s="182"/>
      <c r="C386" s="8"/>
      <c r="D386" s="63"/>
      <c r="E386" s="64"/>
      <c r="F386" s="21"/>
      <c r="G386" s="119"/>
      <c r="H386" s="117"/>
      <c r="I386" s="118"/>
      <c r="J386" s="119"/>
      <c r="K386" s="117"/>
      <c r="L386" s="117"/>
      <c r="M386" s="117"/>
      <c r="N386" s="117"/>
      <c r="O386" s="117"/>
      <c r="P386" s="117"/>
      <c r="Q386" s="117"/>
      <c r="R386" s="117"/>
      <c r="S386" s="117"/>
      <c r="T386" s="118"/>
      <c r="U386" s="38"/>
      <c r="V386" s="117"/>
      <c r="W386" s="117"/>
      <c r="X386" s="118"/>
      <c r="Y386" s="118"/>
      <c r="Z386" s="118"/>
      <c r="AA386" s="118"/>
      <c r="AB386" s="117"/>
      <c r="AC386" s="117"/>
      <c r="AD386" s="117"/>
      <c r="AE386" s="117"/>
      <c r="AF386" s="117"/>
      <c r="AG386" s="117"/>
      <c r="AH386" s="117"/>
      <c r="AI386" s="117"/>
      <c r="AJ386" s="117"/>
      <c r="AK386" s="117"/>
      <c r="AL386" s="117"/>
      <c r="AM386" s="117"/>
      <c r="AN386" s="117"/>
      <c r="AO386" s="117"/>
      <c r="AP386" s="118"/>
      <c r="AQ386" s="118"/>
      <c r="AR386" s="118"/>
      <c r="AS386" s="117"/>
      <c r="AT386" s="117"/>
      <c r="AU386" s="118"/>
      <c r="AV386" s="118"/>
      <c r="AW386" s="118"/>
      <c r="AX386" s="118"/>
      <c r="AY386" s="130"/>
      <c r="AZ386" s="130"/>
      <c r="BA386" s="130"/>
      <c r="BB386" s="118"/>
      <c r="BC386" s="118"/>
      <c r="BD386" s="117"/>
      <c r="BE386" s="118"/>
      <c r="BF386" s="118"/>
      <c r="BG386" s="117"/>
      <c r="BH386" s="117"/>
      <c r="BI386" s="117"/>
      <c r="BJ386" s="117"/>
      <c r="BK386" s="117"/>
      <c r="BL386" s="117"/>
      <c r="BM386" s="117"/>
      <c r="BN386" s="117"/>
      <c r="BO386" s="118"/>
      <c r="BP386" s="118"/>
      <c r="BQ386" s="117"/>
      <c r="BR386" s="117"/>
      <c r="BS386" s="23"/>
      <c r="BT386" s="165"/>
    </row>
    <row r="387" spans="1:72" s="65" customFormat="1" ht="15" hidden="1" x14ac:dyDescent="0.2">
      <c r="A387" s="17"/>
      <c r="B387" s="182"/>
      <c r="C387" s="17"/>
      <c r="D387" s="39"/>
      <c r="E387" s="39"/>
      <c r="F387" s="22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7"/>
      <c r="AD387" s="117"/>
      <c r="AE387" s="117"/>
      <c r="AF387" s="117"/>
      <c r="AG387" s="119"/>
      <c r="AH387" s="117"/>
      <c r="AI387" s="117"/>
      <c r="AJ387" s="117"/>
      <c r="AK387" s="117"/>
      <c r="AL387" s="117"/>
      <c r="AM387" s="117"/>
      <c r="AN387" s="117"/>
      <c r="AO387" s="117"/>
      <c r="AP387" s="118"/>
      <c r="AQ387" s="118"/>
      <c r="AR387" s="118"/>
      <c r="AS387" s="117"/>
      <c r="AT387" s="117"/>
      <c r="AU387" s="119"/>
      <c r="AV387" s="119"/>
      <c r="AW387" s="118"/>
      <c r="AX387" s="118"/>
      <c r="AY387" s="130"/>
      <c r="AZ387" s="130"/>
      <c r="BA387" s="130"/>
      <c r="BB387" s="118"/>
      <c r="BC387" s="118"/>
      <c r="BD387" s="117"/>
      <c r="BE387" s="118"/>
      <c r="BF387" s="118"/>
      <c r="BG387" s="117"/>
      <c r="BH387" s="117"/>
      <c r="BI387" s="117"/>
      <c r="BJ387" s="117"/>
      <c r="BK387" s="117"/>
      <c r="BL387" s="117"/>
      <c r="BM387" s="117"/>
      <c r="BN387" s="117"/>
      <c r="BO387" s="118"/>
      <c r="BP387" s="118"/>
      <c r="BQ387" s="117"/>
      <c r="BR387" s="117"/>
      <c r="BS387" s="102"/>
      <c r="BT387" s="173"/>
    </row>
    <row r="388" spans="1:72" s="65" customFormat="1" ht="15" hidden="1" x14ac:dyDescent="0.2">
      <c r="A388" s="17"/>
      <c r="B388" s="182"/>
      <c r="C388" s="17"/>
      <c r="D388" s="39"/>
      <c r="E388" s="39"/>
      <c r="F388" s="17"/>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7"/>
      <c r="AI388" s="117"/>
      <c r="AJ388" s="117"/>
      <c r="AK388" s="117"/>
      <c r="AL388" s="117"/>
      <c r="AM388" s="117"/>
      <c r="AN388" s="117"/>
      <c r="AO388" s="117"/>
      <c r="AP388" s="118"/>
      <c r="AQ388" s="118"/>
      <c r="AR388" s="118"/>
      <c r="AS388" s="117"/>
      <c r="AT388" s="117"/>
      <c r="AU388" s="119"/>
      <c r="AV388" s="119"/>
      <c r="AW388" s="118"/>
      <c r="AX388" s="118"/>
      <c r="AY388" s="130"/>
      <c r="AZ388" s="130"/>
      <c r="BA388" s="130"/>
      <c r="BB388" s="118"/>
      <c r="BC388" s="118"/>
      <c r="BD388" s="117"/>
      <c r="BE388" s="118"/>
      <c r="BF388" s="118"/>
      <c r="BG388" s="117"/>
      <c r="BH388" s="117"/>
      <c r="BI388" s="117"/>
      <c r="BJ388" s="117"/>
      <c r="BK388" s="117"/>
      <c r="BL388" s="117"/>
      <c r="BM388" s="117"/>
      <c r="BN388" s="117"/>
      <c r="BO388" s="118"/>
      <c r="BP388" s="118"/>
      <c r="BQ388" s="117"/>
      <c r="BR388" s="117"/>
      <c r="BS388" s="102"/>
      <c r="BT388" s="173"/>
    </row>
    <row r="389" spans="1:72" s="65" customFormat="1" ht="30" x14ac:dyDescent="0.2">
      <c r="A389" s="17">
        <v>1</v>
      </c>
      <c r="B389" s="182" t="s">
        <v>768</v>
      </c>
      <c r="C389" s="17" t="s">
        <v>433</v>
      </c>
      <c r="D389" s="39"/>
      <c r="E389" s="39">
        <v>2015</v>
      </c>
      <c r="F389" s="17" t="s">
        <v>769</v>
      </c>
      <c r="G389" s="117">
        <v>20395</v>
      </c>
      <c r="H389" s="117">
        <v>20395</v>
      </c>
      <c r="I389" s="119"/>
      <c r="J389" s="119"/>
      <c r="K389" s="119"/>
      <c r="L389" s="119"/>
      <c r="M389" s="119"/>
      <c r="N389" s="119">
        <v>2400</v>
      </c>
      <c r="O389" s="119">
        <v>2400</v>
      </c>
      <c r="P389" s="119"/>
      <c r="Q389" s="119"/>
      <c r="R389" s="119"/>
      <c r="S389" s="119"/>
      <c r="T389" s="119"/>
      <c r="U389" s="119"/>
      <c r="V389" s="119">
        <v>8500</v>
      </c>
      <c r="W389" s="119">
        <v>8500</v>
      </c>
      <c r="X389" s="119">
        <v>2500</v>
      </c>
      <c r="Y389" s="119">
        <v>2500</v>
      </c>
      <c r="Z389" s="119"/>
      <c r="AA389" s="119"/>
      <c r="AB389" s="119">
        <v>3500</v>
      </c>
      <c r="AC389" s="119">
        <v>3500</v>
      </c>
      <c r="AD389" s="119"/>
      <c r="AE389" s="119"/>
      <c r="AF389" s="119">
        <v>12000</v>
      </c>
      <c r="AG389" s="119">
        <v>2500</v>
      </c>
      <c r="AH389" s="117">
        <f>AB389+AG389</f>
        <v>6000</v>
      </c>
      <c r="AI389" s="117">
        <f>AH389</f>
        <v>6000</v>
      </c>
      <c r="AJ389" s="117"/>
      <c r="AK389" s="117"/>
      <c r="AL389" s="117">
        <v>3500</v>
      </c>
      <c r="AM389" s="117">
        <v>3500</v>
      </c>
      <c r="AN389" s="117">
        <f t="shared" ref="AN389:AO389" si="368">V389+AH389</f>
        <v>14500</v>
      </c>
      <c r="AO389" s="117">
        <f t="shared" si="368"/>
        <v>14500</v>
      </c>
      <c r="AP389" s="118">
        <v>1800</v>
      </c>
      <c r="AQ389" s="118">
        <v>1038</v>
      </c>
      <c r="AR389" s="118">
        <v>1111</v>
      </c>
      <c r="AS389" s="117">
        <f>AN389+AP389</f>
        <v>16300</v>
      </c>
      <c r="AT389" s="117">
        <f>AO389+AP389</f>
        <v>16300</v>
      </c>
      <c r="AU389" s="119">
        <v>10453</v>
      </c>
      <c r="AV389" s="119">
        <v>10453</v>
      </c>
      <c r="AW389" s="118">
        <f>AI389+AP389</f>
        <v>7800</v>
      </c>
      <c r="AX389" s="118">
        <f>AV389-AI389-AP389</f>
        <v>2653</v>
      </c>
      <c r="AY389" s="118">
        <f>AZ389</f>
        <v>1500</v>
      </c>
      <c r="AZ389" s="130">
        <v>1500</v>
      </c>
      <c r="BA389" s="130"/>
      <c r="BB389" s="118">
        <f>AX389-AY389</f>
        <v>1153</v>
      </c>
      <c r="BC389" s="118"/>
      <c r="BD389" s="117">
        <f>BB389-BC389</f>
        <v>1153</v>
      </c>
      <c r="BE389" s="118">
        <v>1500</v>
      </c>
      <c r="BF389" s="118">
        <v>1500</v>
      </c>
      <c r="BG389" s="117">
        <f>AW389+AY389</f>
        <v>9300</v>
      </c>
      <c r="BH389" s="117">
        <f>BG389</f>
        <v>9300</v>
      </c>
      <c r="BI389" s="117">
        <f>AU389</f>
        <v>10453</v>
      </c>
      <c r="BJ389" s="117">
        <f>AV389</f>
        <v>10453</v>
      </c>
      <c r="BK389" s="117">
        <f t="shared" si="335"/>
        <v>9853</v>
      </c>
      <c r="BL389" s="117">
        <f>BH389</f>
        <v>9300</v>
      </c>
      <c r="BM389" s="117">
        <f t="shared" ref="BM389:BM448" si="369">AY389</f>
        <v>1500</v>
      </c>
      <c r="BN389" s="117">
        <f>BJ389-BL389</f>
        <v>1153</v>
      </c>
      <c r="BO389" s="118">
        <v>-600</v>
      </c>
      <c r="BP389" s="118">
        <f>BN389+BO389</f>
        <v>553</v>
      </c>
      <c r="BQ389" s="117">
        <v>553</v>
      </c>
      <c r="BR389" s="117">
        <v>553</v>
      </c>
      <c r="BS389" s="102" t="s">
        <v>164</v>
      </c>
      <c r="BT389" s="173"/>
    </row>
    <row r="390" spans="1:72" s="65" customFormat="1" ht="15" x14ac:dyDescent="0.2">
      <c r="A390" s="17">
        <f>A389+1</f>
        <v>2</v>
      </c>
      <c r="B390" s="186" t="s">
        <v>767</v>
      </c>
      <c r="C390" s="17"/>
      <c r="D390" s="39"/>
      <c r="E390" s="39"/>
      <c r="F390" s="17" t="s">
        <v>941</v>
      </c>
      <c r="G390" s="118">
        <v>27484</v>
      </c>
      <c r="H390" s="118">
        <v>12100</v>
      </c>
      <c r="I390" s="119"/>
      <c r="J390" s="119"/>
      <c r="K390" s="119"/>
      <c r="L390" s="119"/>
      <c r="M390" s="119"/>
      <c r="N390" s="119"/>
      <c r="O390" s="119"/>
      <c r="P390" s="119"/>
      <c r="Q390" s="119"/>
      <c r="R390" s="119"/>
      <c r="S390" s="119"/>
      <c r="T390" s="119"/>
      <c r="U390" s="119"/>
      <c r="V390" s="119">
        <v>14641</v>
      </c>
      <c r="W390" s="119"/>
      <c r="X390" s="119"/>
      <c r="Y390" s="119"/>
      <c r="Z390" s="119"/>
      <c r="AA390" s="119"/>
      <c r="AB390" s="119"/>
      <c r="AC390" s="119"/>
      <c r="AD390" s="119"/>
      <c r="AE390" s="119"/>
      <c r="AF390" s="119"/>
      <c r="AG390" s="119"/>
      <c r="AH390" s="117"/>
      <c r="AI390" s="117"/>
      <c r="AJ390" s="117"/>
      <c r="AK390" s="117"/>
      <c r="AL390" s="117"/>
      <c r="AM390" s="117"/>
      <c r="AN390" s="117"/>
      <c r="AO390" s="117"/>
      <c r="AP390" s="118"/>
      <c r="AQ390" s="118"/>
      <c r="AR390" s="118"/>
      <c r="AS390" s="117"/>
      <c r="AT390" s="117"/>
      <c r="AU390" s="119"/>
      <c r="AV390" s="119"/>
      <c r="AW390" s="118"/>
      <c r="AX390" s="118"/>
      <c r="AY390" s="118"/>
      <c r="AZ390" s="130"/>
      <c r="BA390" s="130"/>
      <c r="BB390" s="118"/>
      <c r="BC390" s="118"/>
      <c r="BD390" s="117"/>
      <c r="BE390" s="118"/>
      <c r="BF390" s="118"/>
      <c r="BG390" s="117"/>
      <c r="BH390" s="117"/>
      <c r="BI390" s="117"/>
      <c r="BJ390" s="117"/>
      <c r="BK390" s="117">
        <f t="shared" si="335"/>
        <v>12100</v>
      </c>
      <c r="BL390" s="117">
        <v>12000</v>
      </c>
      <c r="BM390" s="117">
        <f t="shared" si="369"/>
        <v>0</v>
      </c>
      <c r="BN390" s="117">
        <v>100</v>
      </c>
      <c r="BO390" s="118">
        <v>100</v>
      </c>
      <c r="BP390" s="118">
        <v>100</v>
      </c>
      <c r="BQ390" s="117">
        <v>100</v>
      </c>
      <c r="BR390" s="117">
        <v>100</v>
      </c>
      <c r="BS390" s="102" t="s">
        <v>164</v>
      </c>
      <c r="BT390" s="173"/>
    </row>
    <row r="391" spans="1:72" s="65" customFormat="1" ht="30" x14ac:dyDescent="0.2">
      <c r="A391" s="17">
        <f>A390+1</f>
        <v>3</v>
      </c>
      <c r="B391" s="182" t="s">
        <v>770</v>
      </c>
      <c r="C391" s="17" t="s">
        <v>433</v>
      </c>
      <c r="D391" s="39"/>
      <c r="E391" s="39">
        <v>2013</v>
      </c>
      <c r="F391" s="17" t="s">
        <v>771</v>
      </c>
      <c r="G391" s="119">
        <v>17297</v>
      </c>
      <c r="H391" s="119">
        <v>17297</v>
      </c>
      <c r="I391" s="119"/>
      <c r="J391" s="119"/>
      <c r="K391" s="119"/>
      <c r="L391" s="119"/>
      <c r="M391" s="119"/>
      <c r="N391" s="119">
        <v>1990</v>
      </c>
      <c r="O391" s="119">
        <v>1990</v>
      </c>
      <c r="P391" s="119"/>
      <c r="Q391" s="119"/>
      <c r="R391" s="119"/>
      <c r="S391" s="119"/>
      <c r="T391" s="119"/>
      <c r="U391" s="119"/>
      <c r="V391" s="119">
        <v>5282</v>
      </c>
      <c r="W391" s="119">
        <v>4063</v>
      </c>
      <c r="X391" s="119">
        <v>8000</v>
      </c>
      <c r="Y391" s="119">
        <v>8000</v>
      </c>
      <c r="Z391" s="119"/>
      <c r="AA391" s="119"/>
      <c r="AB391" s="119">
        <v>1000</v>
      </c>
      <c r="AC391" s="119">
        <v>1000</v>
      </c>
      <c r="AD391" s="119"/>
      <c r="AE391" s="119"/>
      <c r="AF391" s="119">
        <v>5063</v>
      </c>
      <c r="AG391" s="119">
        <v>2200</v>
      </c>
      <c r="AH391" s="117">
        <f>AB391+AG391</f>
        <v>3200</v>
      </c>
      <c r="AI391" s="117">
        <f>AH391</f>
        <v>3200</v>
      </c>
      <c r="AJ391" s="117"/>
      <c r="AK391" s="117"/>
      <c r="AL391" s="117">
        <v>800</v>
      </c>
      <c r="AM391" s="117">
        <v>800</v>
      </c>
      <c r="AN391" s="117">
        <f t="shared" ref="AN391:AO393" si="370">V391+AH391</f>
        <v>8482</v>
      </c>
      <c r="AO391" s="117">
        <f t="shared" si="370"/>
        <v>7263</v>
      </c>
      <c r="AP391" s="118">
        <v>5300</v>
      </c>
      <c r="AQ391" s="118">
        <v>5140</v>
      </c>
      <c r="AR391" s="118">
        <f>AQ391</f>
        <v>5140</v>
      </c>
      <c r="AS391" s="117">
        <f>AN391+AP391</f>
        <v>13782</v>
      </c>
      <c r="AT391" s="117">
        <f>AO391+AP391</f>
        <v>12563</v>
      </c>
      <c r="AU391" s="119">
        <v>11500</v>
      </c>
      <c r="AV391" s="119">
        <v>11500</v>
      </c>
      <c r="AW391" s="118">
        <f>AI391+AP391</f>
        <v>8500</v>
      </c>
      <c r="AX391" s="118">
        <f>AV391-AI391-AP391</f>
        <v>3000</v>
      </c>
      <c r="AY391" s="118">
        <f>AZ391</f>
        <v>2500</v>
      </c>
      <c r="AZ391" s="130">
        <v>2500</v>
      </c>
      <c r="BA391" s="118">
        <f>(H391*90%)-AS391</f>
        <v>1785.3000000000011</v>
      </c>
      <c r="BB391" s="118">
        <f>AX391-AY391</f>
        <v>500</v>
      </c>
      <c r="BC391" s="118"/>
      <c r="BD391" s="117">
        <f>BB391-BC391</f>
        <v>500</v>
      </c>
      <c r="BE391" s="118">
        <v>2002</v>
      </c>
      <c r="BF391" s="118">
        <f>BE391</f>
        <v>2002</v>
      </c>
      <c r="BG391" s="117">
        <f>AW391+AY391</f>
        <v>11000</v>
      </c>
      <c r="BH391" s="117">
        <f>BG391</f>
        <v>11000</v>
      </c>
      <c r="BI391" s="117">
        <f>AU391</f>
        <v>11500</v>
      </c>
      <c r="BJ391" s="117">
        <f>AV391</f>
        <v>11500</v>
      </c>
      <c r="BK391" s="117">
        <f t="shared" si="335"/>
        <v>11500</v>
      </c>
      <c r="BL391" s="117">
        <f>BH391</f>
        <v>11000</v>
      </c>
      <c r="BM391" s="117">
        <f t="shared" si="369"/>
        <v>2500</v>
      </c>
      <c r="BN391" s="117">
        <f>BJ391-BL391</f>
        <v>500</v>
      </c>
      <c r="BO391" s="118"/>
      <c r="BP391" s="118">
        <f>BN391+BO391</f>
        <v>500</v>
      </c>
      <c r="BQ391" s="117">
        <v>500</v>
      </c>
      <c r="BR391" s="117">
        <f>BN391</f>
        <v>500</v>
      </c>
      <c r="BS391" s="102" t="s">
        <v>76</v>
      </c>
      <c r="BT391" s="173"/>
    </row>
    <row r="392" spans="1:72" s="65" customFormat="1" ht="30" x14ac:dyDescent="0.2">
      <c r="A392" s="17">
        <f>A391+1</f>
        <v>4</v>
      </c>
      <c r="B392" s="182" t="s">
        <v>772</v>
      </c>
      <c r="C392" s="17" t="s">
        <v>433</v>
      </c>
      <c r="D392" s="39"/>
      <c r="E392" s="39">
        <v>2012</v>
      </c>
      <c r="F392" s="17" t="s">
        <v>773</v>
      </c>
      <c r="G392" s="119">
        <v>11199</v>
      </c>
      <c r="H392" s="119">
        <v>9100</v>
      </c>
      <c r="I392" s="119"/>
      <c r="J392" s="119"/>
      <c r="K392" s="119"/>
      <c r="L392" s="119"/>
      <c r="M392" s="119"/>
      <c r="N392" s="119">
        <v>700</v>
      </c>
      <c r="O392" s="119">
        <v>700</v>
      </c>
      <c r="P392" s="119"/>
      <c r="Q392" s="119"/>
      <c r="R392" s="119"/>
      <c r="S392" s="119"/>
      <c r="T392" s="119"/>
      <c r="U392" s="119"/>
      <c r="V392" s="119">
        <v>5600</v>
      </c>
      <c r="W392" s="119">
        <v>3300</v>
      </c>
      <c r="X392" s="119">
        <v>5100</v>
      </c>
      <c r="Y392" s="119">
        <v>5100</v>
      </c>
      <c r="Z392" s="119"/>
      <c r="AA392" s="119"/>
      <c r="AB392" s="119">
        <v>1000</v>
      </c>
      <c r="AC392" s="119">
        <v>1000</v>
      </c>
      <c r="AD392" s="119"/>
      <c r="AE392" s="119"/>
      <c r="AF392" s="119">
        <v>9480</v>
      </c>
      <c r="AG392" s="119">
        <v>520</v>
      </c>
      <c r="AH392" s="117">
        <f>AB392+AG392</f>
        <v>1520</v>
      </c>
      <c r="AI392" s="117">
        <f>AH392</f>
        <v>1520</v>
      </c>
      <c r="AJ392" s="117"/>
      <c r="AK392" s="117"/>
      <c r="AL392" s="117">
        <v>0</v>
      </c>
      <c r="AM392" s="117">
        <v>0</v>
      </c>
      <c r="AN392" s="117">
        <f t="shared" si="370"/>
        <v>7120</v>
      </c>
      <c r="AO392" s="117">
        <f t="shared" si="370"/>
        <v>4820</v>
      </c>
      <c r="AP392" s="118">
        <v>2250</v>
      </c>
      <c r="AQ392" s="118"/>
      <c r="AR392" s="118">
        <f>AQ392</f>
        <v>0</v>
      </c>
      <c r="AS392" s="117">
        <f>AN392+AP392</f>
        <v>9370</v>
      </c>
      <c r="AT392" s="117">
        <f>AO392+AP392</f>
        <v>7070</v>
      </c>
      <c r="AU392" s="119">
        <v>5100</v>
      </c>
      <c r="AV392" s="119">
        <v>5100</v>
      </c>
      <c r="AW392" s="118">
        <f>AI392+AP392</f>
        <v>3770</v>
      </c>
      <c r="AX392" s="118">
        <f>AV392-AI392-AP392</f>
        <v>1330</v>
      </c>
      <c r="AY392" s="118">
        <f>AZ392</f>
        <v>800</v>
      </c>
      <c r="AZ392" s="130">
        <v>800</v>
      </c>
      <c r="BA392" s="118">
        <f>(H392*90%)-AS392</f>
        <v>-1180</v>
      </c>
      <c r="BB392" s="118">
        <f>AX392-AY392</f>
        <v>530</v>
      </c>
      <c r="BC392" s="118"/>
      <c r="BD392" s="117">
        <f>BB392-BC392</f>
        <v>530</v>
      </c>
      <c r="BE392" s="118">
        <f>AU392-BI392</f>
        <v>0</v>
      </c>
      <c r="BF392" s="118">
        <f>BE392</f>
        <v>0</v>
      </c>
      <c r="BG392" s="117">
        <f>AW392+AY392</f>
        <v>4570</v>
      </c>
      <c r="BH392" s="117">
        <f>BG392</f>
        <v>4570</v>
      </c>
      <c r="BI392" s="117">
        <f>AU392</f>
        <v>5100</v>
      </c>
      <c r="BJ392" s="117">
        <f>AV392</f>
        <v>5100</v>
      </c>
      <c r="BK392" s="117">
        <f t="shared" si="335"/>
        <v>5100</v>
      </c>
      <c r="BL392" s="117">
        <f>BH392</f>
        <v>4570</v>
      </c>
      <c r="BM392" s="117">
        <f t="shared" si="369"/>
        <v>800</v>
      </c>
      <c r="BN392" s="117">
        <f>BJ392-BL392</f>
        <v>530</v>
      </c>
      <c r="BO392" s="118"/>
      <c r="BP392" s="118">
        <f>BN392+BO392</f>
        <v>530</v>
      </c>
      <c r="BQ392" s="117">
        <v>530</v>
      </c>
      <c r="BR392" s="117">
        <f>BN392</f>
        <v>530</v>
      </c>
      <c r="BS392" s="102" t="s">
        <v>175</v>
      </c>
      <c r="BT392" s="173"/>
    </row>
    <row r="393" spans="1:72" s="10" customFormat="1" ht="30" x14ac:dyDescent="0.2">
      <c r="A393" s="17">
        <f>A392+1</f>
        <v>5</v>
      </c>
      <c r="B393" s="184" t="s">
        <v>774</v>
      </c>
      <c r="C393" s="21"/>
      <c r="D393" s="55"/>
      <c r="E393" s="39"/>
      <c r="F393" s="17" t="s">
        <v>775</v>
      </c>
      <c r="G393" s="117">
        <v>7533</v>
      </c>
      <c r="H393" s="117">
        <v>4699</v>
      </c>
      <c r="I393" s="117" t="s">
        <v>775</v>
      </c>
      <c r="J393" s="117">
        <v>5094</v>
      </c>
      <c r="K393" s="117">
        <v>5094</v>
      </c>
      <c r="L393" s="117"/>
      <c r="M393" s="117"/>
      <c r="N393" s="117">
        <v>4484</v>
      </c>
      <c r="O393" s="117">
        <v>1650</v>
      </c>
      <c r="P393" s="117">
        <v>1650</v>
      </c>
      <c r="Q393" s="117">
        <v>1650</v>
      </c>
      <c r="R393" s="117">
        <v>1650</v>
      </c>
      <c r="S393" s="117">
        <v>1650</v>
      </c>
      <c r="T393" s="118"/>
      <c r="U393" s="117"/>
      <c r="V393" s="117">
        <v>5484</v>
      </c>
      <c r="W393" s="117">
        <v>1650</v>
      </c>
      <c r="X393" s="118">
        <f>G393-V393</f>
        <v>2049</v>
      </c>
      <c r="Y393" s="118">
        <f>X393</f>
        <v>2049</v>
      </c>
      <c r="Z393" s="118"/>
      <c r="AA393" s="118">
        <f>Y393</f>
        <v>2049</v>
      </c>
      <c r="AB393" s="117">
        <f>AC393</f>
        <v>0</v>
      </c>
      <c r="AC393" s="117">
        <f>AD393+AE393</f>
        <v>0</v>
      </c>
      <c r="AD393" s="117"/>
      <c r="AE393" s="117"/>
      <c r="AF393" s="117">
        <v>4904</v>
      </c>
      <c r="AG393" s="117">
        <v>1400</v>
      </c>
      <c r="AH393" s="117">
        <f>AB393+AG393</f>
        <v>1400</v>
      </c>
      <c r="AI393" s="117">
        <f>AH393</f>
        <v>1400</v>
      </c>
      <c r="AJ393" s="117"/>
      <c r="AK393" s="117"/>
      <c r="AL393" s="117"/>
      <c r="AM393" s="117"/>
      <c r="AN393" s="117">
        <f t="shared" si="370"/>
        <v>6884</v>
      </c>
      <c r="AO393" s="117">
        <f t="shared" si="370"/>
        <v>3050</v>
      </c>
      <c r="AP393" s="118" t="e">
        <f>#REF!*90%</f>
        <v>#REF!</v>
      </c>
      <c r="AQ393" s="118"/>
      <c r="AR393" s="118"/>
      <c r="AS393" s="117">
        <f>X393+AJ393</f>
        <v>2049</v>
      </c>
      <c r="AT393" s="117">
        <f>Y393+AK393</f>
        <v>2049</v>
      </c>
      <c r="AU393" s="118">
        <v>3484</v>
      </c>
      <c r="AV393" s="118">
        <v>3444</v>
      </c>
      <c r="AW393" s="130"/>
      <c r="AX393" s="118"/>
      <c r="AY393" s="130"/>
      <c r="AZ393" s="130"/>
      <c r="BA393" s="130"/>
      <c r="BB393" s="118">
        <f>AX393-AY393</f>
        <v>0</v>
      </c>
      <c r="BC393" s="118"/>
      <c r="BD393" s="117">
        <f>BB393-BC393</f>
        <v>0</v>
      </c>
      <c r="BE393" s="118"/>
      <c r="BF393" s="118"/>
      <c r="BG393" s="117">
        <v>1400</v>
      </c>
      <c r="BH393" s="117">
        <f>BG393</f>
        <v>1400</v>
      </c>
      <c r="BI393" s="117">
        <v>1400</v>
      </c>
      <c r="BJ393" s="117">
        <v>1400</v>
      </c>
      <c r="BK393" s="117">
        <f t="shared" si="335"/>
        <v>1730</v>
      </c>
      <c r="BL393" s="117">
        <f>BH393</f>
        <v>1400</v>
      </c>
      <c r="BM393" s="117">
        <f t="shared" si="369"/>
        <v>0</v>
      </c>
      <c r="BN393" s="117">
        <f>BJ393-BL393</f>
        <v>0</v>
      </c>
      <c r="BO393" s="130">
        <v>330</v>
      </c>
      <c r="BP393" s="118">
        <f>BN393+BO393</f>
        <v>330</v>
      </c>
      <c r="BQ393" s="117">
        <v>330</v>
      </c>
      <c r="BR393" s="117">
        <v>330</v>
      </c>
      <c r="BS393" s="23" t="s">
        <v>59</v>
      </c>
      <c r="BT393" s="174"/>
    </row>
    <row r="394" spans="1:72" s="10" customFormat="1" ht="30" x14ac:dyDescent="0.2">
      <c r="A394" s="17">
        <f>A393+1</f>
        <v>6</v>
      </c>
      <c r="B394" s="182" t="s">
        <v>776</v>
      </c>
      <c r="C394" s="66"/>
      <c r="D394" s="67"/>
      <c r="E394" s="39">
        <v>2018</v>
      </c>
      <c r="F394" s="131" t="s">
        <v>777</v>
      </c>
      <c r="G394" s="119">
        <v>980</v>
      </c>
      <c r="H394" s="119">
        <v>890</v>
      </c>
      <c r="I394" s="118"/>
      <c r="J394" s="119"/>
      <c r="K394" s="119"/>
      <c r="L394" s="117"/>
      <c r="M394" s="117"/>
      <c r="N394" s="117"/>
      <c r="O394" s="117"/>
      <c r="P394" s="117"/>
      <c r="Q394" s="117"/>
      <c r="R394" s="117"/>
      <c r="S394" s="117"/>
      <c r="T394" s="118"/>
      <c r="U394" s="118"/>
      <c r="V394" s="117"/>
      <c r="W394" s="117"/>
      <c r="X394" s="119"/>
      <c r="Y394" s="118"/>
      <c r="Z394" s="118"/>
      <c r="AA394" s="118"/>
      <c r="AB394" s="117"/>
      <c r="AC394" s="117"/>
      <c r="AD394" s="118"/>
      <c r="AE394" s="117"/>
      <c r="AF394" s="117"/>
      <c r="AG394" s="117"/>
      <c r="AH394" s="117"/>
      <c r="AI394" s="117"/>
      <c r="AJ394" s="117"/>
      <c r="AK394" s="117"/>
      <c r="AL394" s="117"/>
      <c r="AM394" s="117"/>
      <c r="AN394" s="117"/>
      <c r="AO394" s="117"/>
      <c r="AP394" s="118">
        <v>10</v>
      </c>
      <c r="AQ394" s="118"/>
      <c r="AR394" s="118"/>
      <c r="AS394" s="117"/>
      <c r="AT394" s="117"/>
      <c r="AU394" s="119">
        <v>980</v>
      </c>
      <c r="AV394" s="118">
        <v>980</v>
      </c>
      <c r="AW394" s="118">
        <f>AI394+AP394</f>
        <v>10</v>
      </c>
      <c r="AX394" s="118">
        <f>AV394-AW394</f>
        <v>970</v>
      </c>
      <c r="AY394" s="118">
        <v>300</v>
      </c>
      <c r="AZ394" s="130">
        <f>AX394*25%</f>
        <v>242.5</v>
      </c>
      <c r="BA394" s="130"/>
      <c r="BB394" s="118">
        <f>AX394-AY394</f>
        <v>670</v>
      </c>
      <c r="BC394" s="118"/>
      <c r="BD394" s="117">
        <f>BB394-BC394</f>
        <v>670</v>
      </c>
      <c r="BE394" s="118">
        <v>286</v>
      </c>
      <c r="BF394" s="118">
        <f>BE394</f>
        <v>286</v>
      </c>
      <c r="BG394" s="117">
        <f>AW394+AY394</f>
        <v>310</v>
      </c>
      <c r="BH394" s="117">
        <f>BG394</f>
        <v>310</v>
      </c>
      <c r="BI394" s="117">
        <f>AU394</f>
        <v>980</v>
      </c>
      <c r="BJ394" s="117">
        <v>890</v>
      </c>
      <c r="BK394" s="117">
        <f t="shared" si="335"/>
        <v>702</v>
      </c>
      <c r="BL394" s="117">
        <f>BH394</f>
        <v>310</v>
      </c>
      <c r="BM394" s="117">
        <f t="shared" si="369"/>
        <v>300</v>
      </c>
      <c r="BN394" s="117">
        <f>BJ394-BL394</f>
        <v>580</v>
      </c>
      <c r="BO394" s="118">
        <v>-188</v>
      </c>
      <c r="BP394" s="118">
        <f>BN394+BO394</f>
        <v>392</v>
      </c>
      <c r="BQ394" s="117">
        <v>392</v>
      </c>
      <c r="BR394" s="117">
        <f>BQ394</f>
        <v>392</v>
      </c>
      <c r="BS394" s="23" t="s">
        <v>766</v>
      </c>
      <c r="BT394" s="165"/>
    </row>
    <row r="395" spans="1:72" s="68" customFormat="1" ht="15" hidden="1" x14ac:dyDescent="0.2">
      <c r="A395" s="17"/>
      <c r="B395" s="188"/>
      <c r="C395" s="106"/>
      <c r="D395" s="57"/>
      <c r="E395" s="39"/>
      <c r="F395" s="17"/>
      <c r="G395" s="118"/>
      <c r="H395" s="118"/>
      <c r="I395" s="118"/>
      <c r="J395" s="145"/>
      <c r="K395" s="145"/>
      <c r="L395" s="145"/>
      <c r="M395" s="145"/>
      <c r="N395" s="145"/>
      <c r="O395" s="145"/>
      <c r="P395" s="145"/>
      <c r="Q395" s="118"/>
      <c r="R395" s="118"/>
      <c r="S395" s="118"/>
      <c r="T395" s="118"/>
      <c r="U395" s="118"/>
      <c r="V395" s="118"/>
      <c r="W395" s="145"/>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7"/>
      <c r="AT395" s="117"/>
      <c r="AU395" s="118"/>
      <c r="AV395" s="118"/>
      <c r="AW395" s="118"/>
      <c r="AX395" s="118"/>
      <c r="AY395" s="118"/>
      <c r="AZ395" s="130"/>
      <c r="BA395" s="130"/>
      <c r="BB395" s="118"/>
      <c r="BC395" s="118"/>
      <c r="BD395" s="117"/>
      <c r="BE395" s="118"/>
      <c r="BF395" s="118"/>
      <c r="BG395" s="117"/>
      <c r="BH395" s="117"/>
      <c r="BI395" s="117"/>
      <c r="BJ395" s="117"/>
      <c r="BK395" s="117"/>
      <c r="BL395" s="117"/>
      <c r="BM395" s="117"/>
      <c r="BN395" s="117"/>
      <c r="BO395" s="118"/>
      <c r="BP395" s="118"/>
      <c r="BQ395" s="117"/>
      <c r="BR395" s="117"/>
      <c r="BS395" s="102"/>
      <c r="BT395" s="173"/>
    </row>
    <row r="396" spans="1:72" s="65" customFormat="1" ht="15" hidden="1" x14ac:dyDescent="0.2">
      <c r="A396" s="17"/>
      <c r="B396" s="182"/>
      <c r="C396" s="17"/>
      <c r="D396" s="39"/>
      <c r="E396" s="39"/>
      <c r="F396" s="17"/>
      <c r="G396" s="117"/>
      <c r="H396" s="117"/>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7"/>
      <c r="AI396" s="117"/>
      <c r="AJ396" s="117"/>
      <c r="AK396" s="117"/>
      <c r="AL396" s="117"/>
      <c r="AM396" s="117"/>
      <c r="AN396" s="117"/>
      <c r="AO396" s="117"/>
      <c r="AP396" s="118"/>
      <c r="AQ396" s="118"/>
      <c r="AR396" s="118"/>
      <c r="AS396" s="117"/>
      <c r="AT396" s="117"/>
      <c r="AU396" s="119"/>
      <c r="AV396" s="119"/>
      <c r="AW396" s="118"/>
      <c r="AX396" s="118"/>
      <c r="AY396" s="118"/>
      <c r="AZ396" s="130"/>
      <c r="BA396" s="130"/>
      <c r="BB396" s="118"/>
      <c r="BC396" s="118"/>
      <c r="BD396" s="117"/>
      <c r="BE396" s="118"/>
      <c r="BF396" s="118"/>
      <c r="BG396" s="117"/>
      <c r="BH396" s="117"/>
      <c r="BI396" s="117"/>
      <c r="BJ396" s="117"/>
      <c r="BK396" s="117">
        <f t="shared" ref="BK396:BK459" si="371">BL396+BP396</f>
        <v>0</v>
      </c>
      <c r="BL396" s="117"/>
      <c r="BM396" s="117">
        <f t="shared" si="369"/>
        <v>0</v>
      </c>
      <c r="BN396" s="117"/>
      <c r="BO396" s="118"/>
      <c r="BP396" s="118"/>
      <c r="BQ396" s="117"/>
      <c r="BR396" s="117"/>
      <c r="BS396" s="102"/>
      <c r="BT396" s="173"/>
    </row>
    <row r="397" spans="1:72" s="59" customFormat="1" ht="15" x14ac:dyDescent="0.2">
      <c r="A397" s="202" t="s">
        <v>484</v>
      </c>
      <c r="B397" s="181" t="s">
        <v>485</v>
      </c>
      <c r="C397" s="106"/>
      <c r="D397" s="57"/>
      <c r="E397" s="58"/>
      <c r="F397" s="207"/>
      <c r="G397" s="146">
        <f t="shared" ref="G397:AL397" si="372">SUM(G399:G412)</f>
        <v>522048</v>
      </c>
      <c r="H397" s="146">
        <f t="shared" si="372"/>
        <v>281356</v>
      </c>
      <c r="I397" s="146">
        <f t="shared" si="372"/>
        <v>0</v>
      </c>
      <c r="J397" s="146">
        <f t="shared" si="372"/>
        <v>15922</v>
      </c>
      <c r="K397" s="146">
        <f t="shared" si="372"/>
        <v>15922</v>
      </c>
      <c r="L397" s="146">
        <f t="shared" si="372"/>
        <v>0</v>
      </c>
      <c r="M397" s="146">
        <f t="shared" si="372"/>
        <v>0</v>
      </c>
      <c r="N397" s="146">
        <f t="shared" si="372"/>
        <v>23407</v>
      </c>
      <c r="O397" s="146">
        <f t="shared" si="372"/>
        <v>7870</v>
      </c>
      <c r="P397" s="146">
        <f t="shared" si="372"/>
        <v>1800</v>
      </c>
      <c r="Q397" s="146">
        <f t="shared" si="372"/>
        <v>1800</v>
      </c>
      <c r="R397" s="146">
        <f t="shared" si="372"/>
        <v>1800</v>
      </c>
      <c r="S397" s="146">
        <f t="shared" si="372"/>
        <v>1800</v>
      </c>
      <c r="T397" s="146">
        <f t="shared" si="372"/>
        <v>0</v>
      </c>
      <c r="U397" s="146">
        <f t="shared" si="372"/>
        <v>0</v>
      </c>
      <c r="V397" s="146">
        <f t="shared" si="372"/>
        <v>59578</v>
      </c>
      <c r="W397" s="146">
        <f t="shared" si="372"/>
        <v>19110</v>
      </c>
      <c r="X397" s="146">
        <f t="shared" si="372"/>
        <v>117653</v>
      </c>
      <c r="Y397" s="146">
        <f t="shared" si="372"/>
        <v>117653</v>
      </c>
      <c r="Z397" s="146">
        <f t="shared" si="372"/>
        <v>0</v>
      </c>
      <c r="AA397" s="146">
        <f t="shared" si="372"/>
        <v>10000</v>
      </c>
      <c r="AB397" s="146">
        <f t="shared" si="372"/>
        <v>11800</v>
      </c>
      <c r="AC397" s="146">
        <f t="shared" si="372"/>
        <v>11800</v>
      </c>
      <c r="AD397" s="146">
        <f t="shared" si="372"/>
        <v>0</v>
      </c>
      <c r="AE397" s="146">
        <f t="shared" si="372"/>
        <v>2000</v>
      </c>
      <c r="AF397" s="146">
        <f t="shared" si="372"/>
        <v>72535</v>
      </c>
      <c r="AG397" s="146">
        <f t="shared" si="372"/>
        <v>13500</v>
      </c>
      <c r="AH397" s="146">
        <f t="shared" si="372"/>
        <v>25300</v>
      </c>
      <c r="AI397" s="146">
        <f t="shared" si="372"/>
        <v>25300</v>
      </c>
      <c r="AJ397" s="146">
        <f t="shared" si="372"/>
        <v>1870</v>
      </c>
      <c r="AK397" s="146">
        <f t="shared" si="372"/>
        <v>1870</v>
      </c>
      <c r="AL397" s="146">
        <f t="shared" si="372"/>
        <v>8570</v>
      </c>
      <c r="AM397" s="146">
        <f t="shared" ref="AM397:BR397" si="373">SUM(AM399:AM412)</f>
        <v>8570</v>
      </c>
      <c r="AN397" s="146">
        <f t="shared" si="373"/>
        <v>88778</v>
      </c>
      <c r="AO397" s="146">
        <f t="shared" si="373"/>
        <v>44410</v>
      </c>
      <c r="AP397" s="146">
        <f t="shared" si="373"/>
        <v>35350</v>
      </c>
      <c r="AQ397" s="146">
        <f t="shared" si="373"/>
        <v>23799</v>
      </c>
      <c r="AR397" s="146">
        <f t="shared" si="373"/>
        <v>26805</v>
      </c>
      <c r="AS397" s="146">
        <f t="shared" si="373"/>
        <v>123678</v>
      </c>
      <c r="AT397" s="146">
        <f t="shared" si="373"/>
        <v>75310</v>
      </c>
      <c r="AU397" s="146">
        <f t="shared" si="373"/>
        <v>426181</v>
      </c>
      <c r="AV397" s="146">
        <f t="shared" si="373"/>
        <v>259150</v>
      </c>
      <c r="AW397" s="146">
        <f t="shared" si="373"/>
        <v>58650</v>
      </c>
      <c r="AX397" s="146">
        <f t="shared" si="373"/>
        <v>202410</v>
      </c>
      <c r="AY397" s="146">
        <f t="shared" si="373"/>
        <v>48229</v>
      </c>
      <c r="AZ397" s="146">
        <f t="shared" si="373"/>
        <v>90512.5</v>
      </c>
      <c r="BA397" s="146">
        <f t="shared" si="373"/>
        <v>32825.599999999999</v>
      </c>
      <c r="BB397" s="146">
        <f t="shared" si="373"/>
        <v>154181</v>
      </c>
      <c r="BC397" s="146">
        <f t="shared" si="373"/>
        <v>0</v>
      </c>
      <c r="BD397" s="146">
        <f t="shared" si="373"/>
        <v>154181</v>
      </c>
      <c r="BE397" s="146">
        <f t="shared" si="373"/>
        <v>25538</v>
      </c>
      <c r="BF397" s="146">
        <f t="shared" si="373"/>
        <v>25538</v>
      </c>
      <c r="BG397" s="146">
        <f t="shared" si="373"/>
        <v>110149</v>
      </c>
      <c r="BH397" s="146">
        <f t="shared" si="373"/>
        <v>108149</v>
      </c>
      <c r="BI397" s="146">
        <f t="shared" si="373"/>
        <v>425081</v>
      </c>
      <c r="BJ397" s="146">
        <f t="shared" si="373"/>
        <v>258050</v>
      </c>
      <c r="BK397" s="146">
        <f t="shared" si="373"/>
        <v>262051</v>
      </c>
      <c r="BL397" s="146">
        <f t="shared" si="373"/>
        <v>113149</v>
      </c>
      <c r="BM397" s="38">
        <f t="shared" si="369"/>
        <v>48229</v>
      </c>
      <c r="BN397" s="146">
        <f t="shared" si="373"/>
        <v>144901</v>
      </c>
      <c r="BO397" s="146">
        <f t="shared" si="373"/>
        <v>4001</v>
      </c>
      <c r="BP397" s="146">
        <f t="shared" si="373"/>
        <v>148902</v>
      </c>
      <c r="BQ397" s="146">
        <f t="shared" si="373"/>
        <v>83550</v>
      </c>
      <c r="BR397" s="146">
        <f t="shared" si="373"/>
        <v>88047</v>
      </c>
      <c r="BS397" s="35"/>
      <c r="BT397" s="171"/>
    </row>
    <row r="398" spans="1:72" s="62" customFormat="1" ht="15" hidden="1" x14ac:dyDescent="0.2">
      <c r="A398" s="203" t="s">
        <v>711</v>
      </c>
      <c r="B398" s="204" t="s">
        <v>778</v>
      </c>
      <c r="C398" s="3"/>
      <c r="D398" s="60"/>
      <c r="E398" s="61"/>
      <c r="F398" s="3"/>
      <c r="G398" s="147">
        <f>G399</f>
        <v>104863</v>
      </c>
      <c r="H398" s="147">
        <f t="shared" ref="H398:AZ398" si="374">H399</f>
        <v>40000</v>
      </c>
      <c r="I398" s="147">
        <f t="shared" si="374"/>
        <v>0</v>
      </c>
      <c r="J398" s="147">
        <f t="shared" si="374"/>
        <v>0</v>
      </c>
      <c r="K398" s="147">
        <f t="shared" si="374"/>
        <v>0</v>
      </c>
      <c r="L398" s="147">
        <f t="shared" si="374"/>
        <v>0</v>
      </c>
      <c r="M398" s="147">
        <f t="shared" si="374"/>
        <v>0</v>
      </c>
      <c r="N398" s="147">
        <f t="shared" si="374"/>
        <v>8407</v>
      </c>
      <c r="O398" s="147">
        <f t="shared" si="374"/>
        <v>1870</v>
      </c>
      <c r="P398" s="147">
        <f t="shared" si="374"/>
        <v>0</v>
      </c>
      <c r="Q398" s="147">
        <f t="shared" si="374"/>
        <v>0</v>
      </c>
      <c r="R398" s="147">
        <f t="shared" si="374"/>
        <v>0</v>
      </c>
      <c r="S398" s="147">
        <f t="shared" si="374"/>
        <v>0</v>
      </c>
      <c r="T398" s="147">
        <f t="shared" si="374"/>
        <v>0</v>
      </c>
      <c r="U398" s="147">
        <f t="shared" si="374"/>
        <v>0</v>
      </c>
      <c r="V398" s="147">
        <f t="shared" si="374"/>
        <v>45278</v>
      </c>
      <c r="W398" s="147">
        <f t="shared" si="374"/>
        <v>4410</v>
      </c>
      <c r="X398" s="147">
        <f t="shared" si="374"/>
        <v>30000</v>
      </c>
      <c r="Y398" s="147">
        <f t="shared" si="374"/>
        <v>30000</v>
      </c>
      <c r="Z398" s="147">
        <f t="shared" si="374"/>
        <v>0</v>
      </c>
      <c r="AA398" s="147">
        <f t="shared" si="374"/>
        <v>0</v>
      </c>
      <c r="AB398" s="147">
        <f t="shared" si="374"/>
        <v>3500</v>
      </c>
      <c r="AC398" s="147">
        <f t="shared" si="374"/>
        <v>3500</v>
      </c>
      <c r="AD398" s="147">
        <f t="shared" si="374"/>
        <v>0</v>
      </c>
      <c r="AE398" s="147">
        <f t="shared" si="374"/>
        <v>0</v>
      </c>
      <c r="AF398" s="147">
        <f t="shared" si="374"/>
        <v>45932</v>
      </c>
      <c r="AG398" s="147">
        <f t="shared" si="374"/>
        <v>3000</v>
      </c>
      <c r="AH398" s="147">
        <f t="shared" si="374"/>
        <v>6500</v>
      </c>
      <c r="AI398" s="147">
        <f t="shared" si="374"/>
        <v>6500</v>
      </c>
      <c r="AJ398" s="147">
        <f t="shared" si="374"/>
        <v>1870</v>
      </c>
      <c r="AK398" s="147">
        <f t="shared" si="374"/>
        <v>1870</v>
      </c>
      <c r="AL398" s="147">
        <f t="shared" si="374"/>
        <v>3470</v>
      </c>
      <c r="AM398" s="147">
        <f t="shared" si="374"/>
        <v>3470</v>
      </c>
      <c r="AN398" s="147">
        <f t="shared" si="374"/>
        <v>51778</v>
      </c>
      <c r="AO398" s="147">
        <f t="shared" si="374"/>
        <v>10910</v>
      </c>
      <c r="AP398" s="147">
        <f>AP399</f>
        <v>7000</v>
      </c>
      <c r="AQ398" s="147">
        <f>AQ399</f>
        <v>4522</v>
      </c>
      <c r="AR398" s="147">
        <f>AR399</f>
        <v>6386</v>
      </c>
      <c r="AS398" s="147">
        <f t="shared" si="374"/>
        <v>58778</v>
      </c>
      <c r="AT398" s="147">
        <f t="shared" si="374"/>
        <v>17910</v>
      </c>
      <c r="AU398" s="147">
        <f t="shared" si="374"/>
        <v>30000</v>
      </c>
      <c r="AV398" s="147">
        <f t="shared" si="374"/>
        <v>30000</v>
      </c>
      <c r="AW398" s="143">
        <f t="shared" si="374"/>
        <v>13500</v>
      </c>
      <c r="AX398" s="147">
        <f t="shared" si="374"/>
        <v>16500</v>
      </c>
      <c r="AY398" s="143">
        <f t="shared" si="374"/>
        <v>11400</v>
      </c>
      <c r="AZ398" s="143">
        <f t="shared" si="374"/>
        <v>10000</v>
      </c>
      <c r="BA398" s="143"/>
      <c r="BB398" s="118">
        <f t="shared" ref="BB398:BB410" si="375">AX398-AY398</f>
        <v>5100</v>
      </c>
      <c r="BC398" s="147"/>
      <c r="BD398" s="117">
        <f t="shared" ref="BD398:BD412" si="376">BB398-BC398</f>
        <v>5100</v>
      </c>
      <c r="BE398" s="147">
        <f>BE399</f>
        <v>4644</v>
      </c>
      <c r="BF398" s="147">
        <f>BF399</f>
        <v>4644</v>
      </c>
      <c r="BG398" s="147">
        <f>BG399</f>
        <v>25800</v>
      </c>
      <c r="BH398" s="147">
        <f>BH399</f>
        <v>25800</v>
      </c>
      <c r="BI398" s="147"/>
      <c r="BJ398" s="147"/>
      <c r="BK398" s="117">
        <f t="shared" si="371"/>
        <v>0</v>
      </c>
      <c r="BL398" s="147"/>
      <c r="BM398" s="117">
        <f t="shared" si="369"/>
        <v>11400</v>
      </c>
      <c r="BN398" s="147"/>
      <c r="BO398" s="143">
        <f>BO399</f>
        <v>0</v>
      </c>
      <c r="BP398" s="118">
        <f t="shared" ref="BP398:BP410" si="377">BN398+BO398</f>
        <v>0</v>
      </c>
      <c r="BQ398" s="147"/>
      <c r="BR398" s="147"/>
      <c r="BS398" s="144"/>
      <c r="BT398" s="172"/>
    </row>
    <row r="399" spans="1:72" s="65" customFormat="1" ht="30" x14ac:dyDescent="0.2">
      <c r="A399" s="17">
        <v>1</v>
      </c>
      <c r="B399" s="182" t="s">
        <v>779</v>
      </c>
      <c r="C399" s="17" t="s">
        <v>780</v>
      </c>
      <c r="D399" s="39"/>
      <c r="E399" s="39">
        <v>2010</v>
      </c>
      <c r="F399" s="17" t="s">
        <v>781</v>
      </c>
      <c r="G399" s="119">
        <v>104863</v>
      </c>
      <c r="H399" s="119">
        <v>40000</v>
      </c>
      <c r="I399" s="119"/>
      <c r="J399" s="119"/>
      <c r="K399" s="119"/>
      <c r="L399" s="119"/>
      <c r="M399" s="119"/>
      <c r="N399" s="119">
        <v>8407</v>
      </c>
      <c r="O399" s="119">
        <v>1870</v>
      </c>
      <c r="P399" s="119"/>
      <c r="Q399" s="119"/>
      <c r="R399" s="119"/>
      <c r="S399" s="119"/>
      <c r="T399" s="119"/>
      <c r="U399" s="119"/>
      <c r="V399" s="119">
        <v>45278</v>
      </c>
      <c r="W399" s="119">
        <v>4410</v>
      </c>
      <c r="X399" s="119">
        <v>30000</v>
      </c>
      <c r="Y399" s="119">
        <v>30000</v>
      </c>
      <c r="Z399" s="119"/>
      <c r="AA399" s="119"/>
      <c r="AB399" s="119">
        <v>3500</v>
      </c>
      <c r="AC399" s="119">
        <v>3500</v>
      </c>
      <c r="AD399" s="119"/>
      <c r="AE399" s="119"/>
      <c r="AF399" s="119">
        <v>45932</v>
      </c>
      <c r="AG399" s="119">
        <v>3000</v>
      </c>
      <c r="AH399" s="117">
        <f>AB399+AG399</f>
        <v>6500</v>
      </c>
      <c r="AI399" s="117">
        <f>AH399</f>
        <v>6500</v>
      </c>
      <c r="AJ399" s="117">
        <v>1870</v>
      </c>
      <c r="AK399" s="117">
        <v>1870</v>
      </c>
      <c r="AL399" s="117">
        <v>3470</v>
      </c>
      <c r="AM399" s="117">
        <v>3470</v>
      </c>
      <c r="AN399" s="117">
        <f>V399+AH399</f>
        <v>51778</v>
      </c>
      <c r="AO399" s="117">
        <f>W399+AI399</f>
        <v>10910</v>
      </c>
      <c r="AP399" s="118">
        <v>7000</v>
      </c>
      <c r="AQ399" s="118">
        <v>4522</v>
      </c>
      <c r="AR399" s="118">
        <v>6386</v>
      </c>
      <c r="AS399" s="117">
        <f>AN399+AP399</f>
        <v>58778</v>
      </c>
      <c r="AT399" s="117">
        <f>AO399+AP399</f>
        <v>17910</v>
      </c>
      <c r="AU399" s="119">
        <v>30000</v>
      </c>
      <c r="AV399" s="119">
        <v>30000</v>
      </c>
      <c r="AW399" s="118">
        <f>AI399+AP399</f>
        <v>13500</v>
      </c>
      <c r="AX399" s="118">
        <f>AV399-AI399-AP399</f>
        <v>16500</v>
      </c>
      <c r="AY399" s="118">
        <v>11400</v>
      </c>
      <c r="AZ399" s="130">
        <v>10000</v>
      </c>
      <c r="BA399" s="130"/>
      <c r="BB399" s="118">
        <f t="shared" si="375"/>
        <v>5100</v>
      </c>
      <c r="BC399" s="118"/>
      <c r="BD399" s="117">
        <f t="shared" si="376"/>
        <v>5100</v>
      </c>
      <c r="BE399" s="118">
        <v>4644</v>
      </c>
      <c r="BF399" s="118">
        <v>4644</v>
      </c>
      <c r="BG399" s="117">
        <v>25800</v>
      </c>
      <c r="BH399" s="117">
        <f t="shared" ref="BH399:BH407" si="378">BG399</f>
        <v>25800</v>
      </c>
      <c r="BI399" s="117">
        <v>31000</v>
      </c>
      <c r="BJ399" s="117">
        <f>BI399</f>
        <v>31000</v>
      </c>
      <c r="BK399" s="117">
        <f t="shared" si="371"/>
        <v>31000</v>
      </c>
      <c r="BL399" s="117">
        <f t="shared" ref="BL399:BL409" si="379">BH399</f>
        <v>25800</v>
      </c>
      <c r="BM399" s="117">
        <f t="shared" si="369"/>
        <v>11400</v>
      </c>
      <c r="BN399" s="117">
        <f t="shared" ref="BN399:BN410" si="380">BJ399-BL399</f>
        <v>5200</v>
      </c>
      <c r="BO399" s="118"/>
      <c r="BP399" s="118">
        <f t="shared" si="377"/>
        <v>5200</v>
      </c>
      <c r="BQ399" s="117"/>
      <c r="BR399" s="117">
        <f>BN399</f>
        <v>5200</v>
      </c>
      <c r="BS399" s="102" t="s">
        <v>779</v>
      </c>
      <c r="BT399" s="173"/>
    </row>
    <row r="400" spans="1:72" s="68" customFormat="1" ht="45" x14ac:dyDescent="0.2">
      <c r="A400" s="17">
        <f>A399+1</f>
        <v>2</v>
      </c>
      <c r="B400" s="188" t="s">
        <v>782</v>
      </c>
      <c r="C400" s="106"/>
      <c r="D400" s="57"/>
      <c r="E400" s="39">
        <v>2017</v>
      </c>
      <c r="F400" s="129" t="s">
        <v>942</v>
      </c>
      <c r="G400" s="118">
        <f>12977+300</f>
        <v>13277</v>
      </c>
      <c r="H400" s="118">
        <v>12000</v>
      </c>
      <c r="I400" s="118"/>
      <c r="J400" s="145"/>
      <c r="K400" s="145"/>
      <c r="L400" s="145"/>
      <c r="M400" s="145"/>
      <c r="N400" s="145"/>
      <c r="O400" s="145"/>
      <c r="P400" s="145"/>
      <c r="Q400" s="118"/>
      <c r="R400" s="118"/>
      <c r="S400" s="118"/>
      <c r="T400" s="118"/>
      <c r="U400" s="118"/>
      <c r="V400" s="118"/>
      <c r="W400" s="145"/>
      <c r="X400" s="118"/>
      <c r="Y400" s="118"/>
      <c r="Z400" s="118"/>
      <c r="AA400" s="118"/>
      <c r="AB400" s="118"/>
      <c r="AC400" s="118"/>
      <c r="AD400" s="118"/>
      <c r="AE400" s="118"/>
      <c r="AF400" s="118"/>
      <c r="AG400" s="118"/>
      <c r="AH400" s="118"/>
      <c r="AI400" s="118"/>
      <c r="AJ400" s="118"/>
      <c r="AK400" s="118"/>
      <c r="AL400" s="118"/>
      <c r="AM400" s="118"/>
      <c r="AN400" s="118"/>
      <c r="AO400" s="118"/>
      <c r="AP400" s="118">
        <v>3600</v>
      </c>
      <c r="AQ400" s="118">
        <v>3550</v>
      </c>
      <c r="AR400" s="118">
        <v>3600</v>
      </c>
      <c r="AS400" s="117">
        <f>AN400+AP400</f>
        <v>3600</v>
      </c>
      <c r="AT400" s="117">
        <f>AO400+AP400</f>
        <v>3600</v>
      </c>
      <c r="AU400" s="118">
        <v>12000</v>
      </c>
      <c r="AV400" s="118">
        <v>12000</v>
      </c>
      <c r="AW400" s="118">
        <f>AI400+AP400</f>
        <v>3600</v>
      </c>
      <c r="AX400" s="118">
        <f>AV400-AI400-AP400-90</f>
        <v>8310</v>
      </c>
      <c r="AY400" s="118">
        <v>5000</v>
      </c>
      <c r="AZ400" s="130">
        <v>7300</v>
      </c>
      <c r="BA400" s="118">
        <f>(H400*70%)-AS400</f>
        <v>4800</v>
      </c>
      <c r="BB400" s="118">
        <f t="shared" si="375"/>
        <v>3310</v>
      </c>
      <c r="BC400" s="118"/>
      <c r="BD400" s="117">
        <f t="shared" si="376"/>
        <v>3310</v>
      </c>
      <c r="BE400" s="118">
        <v>5000</v>
      </c>
      <c r="BF400" s="118">
        <f t="shared" ref="BF400:BF405" si="381">BE400</f>
        <v>5000</v>
      </c>
      <c r="BG400" s="117">
        <v>8890</v>
      </c>
      <c r="BH400" s="117">
        <f t="shared" si="378"/>
        <v>8890</v>
      </c>
      <c r="BI400" s="117">
        <f t="shared" ref="BI400:BJ409" si="382">AU400</f>
        <v>12000</v>
      </c>
      <c r="BJ400" s="117">
        <f t="shared" si="382"/>
        <v>12000</v>
      </c>
      <c r="BK400" s="117">
        <f t="shared" si="371"/>
        <v>13200</v>
      </c>
      <c r="BL400" s="117">
        <f t="shared" si="379"/>
        <v>8890</v>
      </c>
      <c r="BM400" s="117">
        <f t="shared" si="369"/>
        <v>5000</v>
      </c>
      <c r="BN400" s="117">
        <f t="shared" si="380"/>
        <v>3110</v>
      </c>
      <c r="BO400" s="118">
        <v>1200</v>
      </c>
      <c r="BP400" s="118">
        <f t="shared" si="377"/>
        <v>4310</v>
      </c>
      <c r="BQ400" s="117">
        <v>3000</v>
      </c>
      <c r="BR400" s="117">
        <v>3000</v>
      </c>
      <c r="BS400" s="102" t="s">
        <v>69</v>
      </c>
      <c r="BT400" s="173"/>
    </row>
    <row r="401" spans="1:72" s="16" customFormat="1" ht="30" x14ac:dyDescent="0.2">
      <c r="A401" s="17">
        <f t="shared" ref="A401:A410" si="383">A400+1</f>
        <v>3</v>
      </c>
      <c r="B401" s="186" t="s">
        <v>783</v>
      </c>
      <c r="C401" s="69"/>
      <c r="D401" s="70"/>
      <c r="E401" s="39">
        <v>2017</v>
      </c>
      <c r="F401" s="17" t="s">
        <v>784</v>
      </c>
      <c r="G401" s="119">
        <v>5990</v>
      </c>
      <c r="H401" s="119">
        <v>3400</v>
      </c>
      <c r="I401" s="118"/>
      <c r="J401" s="119"/>
      <c r="K401" s="119"/>
      <c r="L401" s="117"/>
      <c r="M401" s="117"/>
      <c r="N401" s="117"/>
      <c r="O401" s="117"/>
      <c r="P401" s="117"/>
      <c r="Q401" s="117"/>
      <c r="R401" s="117"/>
      <c r="S401" s="117"/>
      <c r="T401" s="118"/>
      <c r="U401" s="118"/>
      <c r="V401" s="117"/>
      <c r="W401" s="117"/>
      <c r="X401" s="118"/>
      <c r="Y401" s="118"/>
      <c r="Z401" s="118"/>
      <c r="AA401" s="118"/>
      <c r="AB401" s="117"/>
      <c r="AC401" s="117"/>
      <c r="AD401" s="118"/>
      <c r="AE401" s="117"/>
      <c r="AF401" s="118"/>
      <c r="AG401" s="117"/>
      <c r="AH401" s="117"/>
      <c r="AI401" s="117"/>
      <c r="AJ401" s="117"/>
      <c r="AK401" s="117"/>
      <c r="AL401" s="117"/>
      <c r="AM401" s="117"/>
      <c r="AN401" s="117"/>
      <c r="AO401" s="117"/>
      <c r="AP401" s="118">
        <v>2000</v>
      </c>
      <c r="AQ401" s="118">
        <v>2000</v>
      </c>
      <c r="AR401" s="118">
        <v>1000</v>
      </c>
      <c r="AS401" s="117">
        <v>2000</v>
      </c>
      <c r="AT401" s="117"/>
      <c r="AU401" s="118">
        <v>5991</v>
      </c>
      <c r="AV401" s="118">
        <v>3400</v>
      </c>
      <c r="AW401" s="118">
        <v>0</v>
      </c>
      <c r="AX401" s="118">
        <v>3400</v>
      </c>
      <c r="AY401" s="118">
        <f>AZ401</f>
        <v>2000</v>
      </c>
      <c r="AZ401" s="130">
        <v>2000</v>
      </c>
      <c r="BA401" s="118">
        <f>(H401*90%)-AS401</f>
        <v>1060</v>
      </c>
      <c r="BB401" s="118">
        <f t="shared" si="375"/>
        <v>1400</v>
      </c>
      <c r="BC401" s="118"/>
      <c r="BD401" s="117">
        <f t="shared" si="376"/>
        <v>1400</v>
      </c>
      <c r="BE401" s="118">
        <v>1500</v>
      </c>
      <c r="BF401" s="118">
        <f t="shared" si="381"/>
        <v>1500</v>
      </c>
      <c r="BG401" s="117">
        <f t="shared" ref="BG401:BG410" si="384">AW401+AY401</f>
        <v>2000</v>
      </c>
      <c r="BH401" s="117">
        <f t="shared" si="378"/>
        <v>2000</v>
      </c>
      <c r="BI401" s="117">
        <f t="shared" si="382"/>
        <v>5991</v>
      </c>
      <c r="BJ401" s="117">
        <f t="shared" si="382"/>
        <v>3400</v>
      </c>
      <c r="BK401" s="117">
        <f t="shared" si="371"/>
        <v>3400</v>
      </c>
      <c r="BL401" s="117">
        <f t="shared" si="379"/>
        <v>2000</v>
      </c>
      <c r="BM401" s="117">
        <f t="shared" si="369"/>
        <v>2000</v>
      </c>
      <c r="BN401" s="117">
        <f t="shared" si="380"/>
        <v>1400</v>
      </c>
      <c r="BO401" s="118"/>
      <c r="BP401" s="118">
        <f t="shared" si="377"/>
        <v>1400</v>
      </c>
      <c r="BQ401" s="117">
        <v>1000</v>
      </c>
      <c r="BR401" s="117">
        <v>1000</v>
      </c>
      <c r="BS401" s="23" t="s">
        <v>112</v>
      </c>
      <c r="BT401" s="165"/>
    </row>
    <row r="402" spans="1:72" s="10" customFormat="1" ht="30" x14ac:dyDescent="0.2">
      <c r="A402" s="17">
        <f t="shared" si="383"/>
        <v>4</v>
      </c>
      <c r="B402" s="182" t="s">
        <v>785</v>
      </c>
      <c r="C402" s="66"/>
      <c r="D402" s="67"/>
      <c r="E402" s="39">
        <v>2018</v>
      </c>
      <c r="F402" s="131" t="s">
        <v>786</v>
      </c>
      <c r="G402" s="118">
        <v>3496</v>
      </c>
      <c r="H402" s="118">
        <v>3150</v>
      </c>
      <c r="I402" s="118"/>
      <c r="J402" s="119"/>
      <c r="K402" s="119"/>
      <c r="L402" s="117"/>
      <c r="M402" s="117"/>
      <c r="N402" s="117"/>
      <c r="O402" s="117"/>
      <c r="P402" s="117"/>
      <c r="Q402" s="117"/>
      <c r="R402" s="117"/>
      <c r="S402" s="117"/>
      <c r="T402" s="118"/>
      <c r="U402" s="118"/>
      <c r="V402" s="117"/>
      <c r="W402" s="117"/>
      <c r="X402" s="119"/>
      <c r="Y402" s="118"/>
      <c r="Z402" s="118"/>
      <c r="AA402" s="118"/>
      <c r="AB402" s="117"/>
      <c r="AC402" s="117"/>
      <c r="AD402" s="118"/>
      <c r="AE402" s="117"/>
      <c r="AF402" s="117"/>
      <c r="AG402" s="117"/>
      <c r="AH402" s="117"/>
      <c r="AI402" s="117"/>
      <c r="AJ402" s="117"/>
      <c r="AK402" s="117"/>
      <c r="AL402" s="117"/>
      <c r="AM402" s="117"/>
      <c r="AN402" s="117"/>
      <c r="AO402" s="117"/>
      <c r="AP402" s="118"/>
      <c r="AQ402" s="118"/>
      <c r="AR402" s="118"/>
      <c r="AS402" s="117"/>
      <c r="AT402" s="117"/>
      <c r="AU402" s="119">
        <v>3150</v>
      </c>
      <c r="AV402" s="118">
        <v>3150</v>
      </c>
      <c r="AW402" s="118"/>
      <c r="AX402" s="118">
        <f>AV402-AW402</f>
        <v>3150</v>
      </c>
      <c r="AY402" s="118">
        <v>800</v>
      </c>
      <c r="AZ402" s="130">
        <f>AX402*25%</f>
        <v>787.5</v>
      </c>
      <c r="BA402" s="130"/>
      <c r="BB402" s="118">
        <f>AX402-AY402</f>
        <v>2350</v>
      </c>
      <c r="BC402" s="118"/>
      <c r="BD402" s="117">
        <f>BB402-BC402</f>
        <v>2350</v>
      </c>
      <c r="BE402" s="118">
        <v>800</v>
      </c>
      <c r="BF402" s="118">
        <f t="shared" si="381"/>
        <v>800</v>
      </c>
      <c r="BG402" s="117">
        <f>AW402+AY402</f>
        <v>800</v>
      </c>
      <c r="BH402" s="117">
        <f>BG402</f>
        <v>800</v>
      </c>
      <c r="BI402" s="117">
        <f>AU402</f>
        <v>3150</v>
      </c>
      <c r="BJ402" s="117">
        <f>AV402</f>
        <v>3150</v>
      </c>
      <c r="BK402" s="117">
        <f t="shared" si="371"/>
        <v>3150</v>
      </c>
      <c r="BL402" s="117">
        <f>BH402</f>
        <v>800</v>
      </c>
      <c r="BM402" s="117">
        <f t="shared" si="369"/>
        <v>800</v>
      </c>
      <c r="BN402" s="117">
        <f>BJ402-BL402</f>
        <v>2350</v>
      </c>
      <c r="BO402" s="118"/>
      <c r="BP402" s="118">
        <f>BN402+BO402</f>
        <v>2350</v>
      </c>
      <c r="BQ402" s="117">
        <v>1400</v>
      </c>
      <c r="BR402" s="117">
        <v>1400</v>
      </c>
      <c r="BS402" s="23" t="s">
        <v>112</v>
      </c>
      <c r="BT402" s="165"/>
    </row>
    <row r="403" spans="1:72" s="16" customFormat="1" ht="30" x14ac:dyDescent="0.2">
      <c r="A403" s="17">
        <f t="shared" si="383"/>
        <v>5</v>
      </c>
      <c r="B403" s="182" t="s">
        <v>787</v>
      </c>
      <c r="C403" s="69"/>
      <c r="D403" s="70"/>
      <c r="E403" s="39">
        <v>2016</v>
      </c>
      <c r="F403" s="17" t="s">
        <v>788</v>
      </c>
      <c r="G403" s="119">
        <v>15308</v>
      </c>
      <c r="H403" s="119">
        <v>12500</v>
      </c>
      <c r="I403" s="118"/>
      <c r="J403" s="119"/>
      <c r="K403" s="119"/>
      <c r="L403" s="117"/>
      <c r="M403" s="117">
        <f>L403</f>
        <v>0</v>
      </c>
      <c r="N403" s="117"/>
      <c r="O403" s="117"/>
      <c r="P403" s="117"/>
      <c r="Q403" s="117"/>
      <c r="R403" s="117"/>
      <c r="S403" s="117"/>
      <c r="T403" s="118"/>
      <c r="U403" s="118"/>
      <c r="V403" s="117"/>
      <c r="W403" s="117"/>
      <c r="X403" s="118">
        <v>15653</v>
      </c>
      <c r="Y403" s="118">
        <v>15653</v>
      </c>
      <c r="Z403" s="118"/>
      <c r="AA403" s="118"/>
      <c r="AB403" s="117">
        <v>1200</v>
      </c>
      <c r="AC403" s="117">
        <v>1200</v>
      </c>
      <c r="AD403" s="118"/>
      <c r="AE403" s="117"/>
      <c r="AF403" s="118">
        <f>V403+AC403</f>
        <v>1200</v>
      </c>
      <c r="AG403" s="117"/>
      <c r="AH403" s="117">
        <f>AB403+AG403</f>
        <v>1200</v>
      </c>
      <c r="AI403" s="117">
        <f>AH403</f>
        <v>1200</v>
      </c>
      <c r="AJ403" s="117"/>
      <c r="AK403" s="117"/>
      <c r="AL403" s="117"/>
      <c r="AM403" s="117"/>
      <c r="AN403" s="117">
        <f>V403+AH403</f>
        <v>1200</v>
      </c>
      <c r="AO403" s="117">
        <f>W403+AI403</f>
        <v>1200</v>
      </c>
      <c r="AP403" s="118">
        <v>5400</v>
      </c>
      <c r="AQ403" s="118">
        <v>188</v>
      </c>
      <c r="AR403" s="118">
        <v>243</v>
      </c>
      <c r="AS403" s="117">
        <f>AN403+AP403</f>
        <v>6600</v>
      </c>
      <c r="AT403" s="117">
        <f>AO403+AP403</f>
        <v>6600</v>
      </c>
      <c r="AU403" s="118">
        <f>G403</f>
        <v>15308</v>
      </c>
      <c r="AV403" s="118">
        <f>H403</f>
        <v>12500</v>
      </c>
      <c r="AW403" s="118">
        <f t="shared" ref="AW403:AW410" si="385">AI403+AP403</f>
        <v>6600</v>
      </c>
      <c r="AX403" s="118">
        <f>AV403-AI403-AP403</f>
        <v>5900</v>
      </c>
      <c r="AY403" s="118">
        <v>4000</v>
      </c>
      <c r="AZ403" s="130">
        <v>6000</v>
      </c>
      <c r="BA403" s="118">
        <f>(H403*90%)-AS403</f>
        <v>4650</v>
      </c>
      <c r="BB403" s="118">
        <f t="shared" si="375"/>
        <v>1900</v>
      </c>
      <c r="BC403" s="118"/>
      <c r="BD403" s="117">
        <f t="shared" si="376"/>
        <v>1900</v>
      </c>
      <c r="BE403" s="118">
        <v>2828</v>
      </c>
      <c r="BF403" s="118">
        <f t="shared" si="381"/>
        <v>2828</v>
      </c>
      <c r="BG403" s="117">
        <f t="shared" si="384"/>
        <v>10600</v>
      </c>
      <c r="BH403" s="117">
        <f t="shared" si="378"/>
        <v>10600</v>
      </c>
      <c r="BI403" s="117">
        <f t="shared" si="382"/>
        <v>15308</v>
      </c>
      <c r="BJ403" s="117">
        <f t="shared" si="382"/>
        <v>12500</v>
      </c>
      <c r="BK403" s="117">
        <f t="shared" si="371"/>
        <v>12500</v>
      </c>
      <c r="BL403" s="117">
        <f t="shared" si="379"/>
        <v>10600</v>
      </c>
      <c r="BM403" s="117">
        <f t="shared" si="369"/>
        <v>4000</v>
      </c>
      <c r="BN403" s="117">
        <f t="shared" si="380"/>
        <v>1900</v>
      </c>
      <c r="BO403" s="118"/>
      <c r="BP403" s="118">
        <f t="shared" si="377"/>
        <v>1900</v>
      </c>
      <c r="BQ403" s="117">
        <v>1900</v>
      </c>
      <c r="BR403" s="117">
        <v>1900</v>
      </c>
      <c r="BS403" s="23" t="s">
        <v>255</v>
      </c>
      <c r="BT403" s="165"/>
    </row>
    <row r="404" spans="1:72" s="65" customFormat="1" ht="30" x14ac:dyDescent="0.2">
      <c r="A404" s="17">
        <f t="shared" si="383"/>
        <v>6</v>
      </c>
      <c r="B404" s="182" t="s">
        <v>789</v>
      </c>
      <c r="C404" s="17" t="s">
        <v>408</v>
      </c>
      <c r="D404" s="39"/>
      <c r="E404" s="39">
        <v>2015</v>
      </c>
      <c r="F404" s="17" t="s">
        <v>790</v>
      </c>
      <c r="G404" s="119">
        <v>20208</v>
      </c>
      <c r="H404" s="119">
        <v>20208</v>
      </c>
      <c r="I404" s="119"/>
      <c r="J404" s="119"/>
      <c r="K404" s="119"/>
      <c r="L404" s="119"/>
      <c r="M404" s="119"/>
      <c r="N404" s="119">
        <v>2100</v>
      </c>
      <c r="O404" s="119">
        <v>2100</v>
      </c>
      <c r="P404" s="119"/>
      <c r="Q404" s="119"/>
      <c r="R404" s="119"/>
      <c r="S404" s="119"/>
      <c r="T404" s="119"/>
      <c r="U404" s="119"/>
      <c r="V404" s="119">
        <v>2100</v>
      </c>
      <c r="W404" s="119">
        <v>2100</v>
      </c>
      <c r="X404" s="119">
        <v>17000</v>
      </c>
      <c r="Y404" s="119">
        <v>17000</v>
      </c>
      <c r="Z404" s="119"/>
      <c r="AA404" s="119"/>
      <c r="AB404" s="119">
        <v>1600</v>
      </c>
      <c r="AC404" s="119">
        <v>1600</v>
      </c>
      <c r="AD404" s="119"/>
      <c r="AE404" s="119"/>
      <c r="AF404" s="119">
        <v>3700</v>
      </c>
      <c r="AG404" s="119">
        <v>2500</v>
      </c>
      <c r="AH404" s="117">
        <f>AB404+AG404</f>
        <v>4100</v>
      </c>
      <c r="AI404" s="117">
        <f>AH404</f>
        <v>4100</v>
      </c>
      <c r="AJ404" s="117"/>
      <c r="AK404" s="117"/>
      <c r="AL404" s="117">
        <v>1600</v>
      </c>
      <c r="AM404" s="117">
        <v>1600</v>
      </c>
      <c r="AN404" s="117">
        <f>V404+AH404</f>
        <v>6200</v>
      </c>
      <c r="AO404" s="117">
        <f>W404+AI404</f>
        <v>6200</v>
      </c>
      <c r="AP404" s="118">
        <v>5400</v>
      </c>
      <c r="AQ404" s="118">
        <v>5400</v>
      </c>
      <c r="AR404" s="118">
        <f>AQ404</f>
        <v>5400</v>
      </c>
      <c r="AS404" s="117">
        <f>AN404+AP404</f>
        <v>11600</v>
      </c>
      <c r="AT404" s="117">
        <f>AO404+AP404</f>
        <v>11600</v>
      </c>
      <c r="AU404" s="119">
        <v>17000</v>
      </c>
      <c r="AV404" s="119">
        <v>17000</v>
      </c>
      <c r="AW404" s="118">
        <f t="shared" si="385"/>
        <v>9500</v>
      </c>
      <c r="AX404" s="118">
        <f>AV404-AI404-AP404</f>
        <v>7500</v>
      </c>
      <c r="AY404" s="118">
        <v>4300</v>
      </c>
      <c r="AZ404" s="130">
        <v>6000</v>
      </c>
      <c r="BA404" s="118">
        <f>(H404*90%)-AS404</f>
        <v>6587.2000000000007</v>
      </c>
      <c r="BB404" s="118">
        <f t="shared" si="375"/>
        <v>3200</v>
      </c>
      <c r="BC404" s="118"/>
      <c r="BD404" s="117">
        <f t="shared" si="376"/>
        <v>3200</v>
      </c>
      <c r="BE404" s="118">
        <v>4300</v>
      </c>
      <c r="BF404" s="118">
        <f t="shared" si="381"/>
        <v>4300</v>
      </c>
      <c r="BG404" s="117">
        <f t="shared" si="384"/>
        <v>13800</v>
      </c>
      <c r="BH404" s="117">
        <f t="shared" si="378"/>
        <v>13800</v>
      </c>
      <c r="BI404" s="117">
        <f t="shared" si="382"/>
        <v>17000</v>
      </c>
      <c r="BJ404" s="117">
        <f t="shared" si="382"/>
        <v>17000</v>
      </c>
      <c r="BK404" s="117">
        <f t="shared" si="371"/>
        <v>17000</v>
      </c>
      <c r="BL404" s="117">
        <f t="shared" si="379"/>
        <v>13800</v>
      </c>
      <c r="BM404" s="117">
        <f t="shared" si="369"/>
        <v>4300</v>
      </c>
      <c r="BN404" s="117">
        <f t="shared" si="380"/>
        <v>3200</v>
      </c>
      <c r="BO404" s="118"/>
      <c r="BP404" s="118">
        <f t="shared" si="377"/>
        <v>3200</v>
      </c>
      <c r="BQ404" s="117">
        <v>3200</v>
      </c>
      <c r="BR404" s="117">
        <v>2500</v>
      </c>
      <c r="BS404" s="102" t="s">
        <v>149</v>
      </c>
      <c r="BT404" s="173"/>
    </row>
    <row r="405" spans="1:72" s="10" customFormat="1" ht="30" x14ac:dyDescent="0.2">
      <c r="A405" s="17">
        <f t="shared" si="383"/>
        <v>7</v>
      </c>
      <c r="B405" s="182" t="s">
        <v>791</v>
      </c>
      <c r="C405" s="66"/>
      <c r="D405" s="67"/>
      <c r="E405" s="39">
        <v>2018</v>
      </c>
      <c r="F405" s="131" t="s">
        <v>792</v>
      </c>
      <c r="G405" s="118">
        <v>4600</v>
      </c>
      <c r="H405" s="118">
        <v>4000</v>
      </c>
      <c r="I405" s="118"/>
      <c r="J405" s="119"/>
      <c r="K405" s="119"/>
      <c r="L405" s="117"/>
      <c r="M405" s="117"/>
      <c r="N405" s="117"/>
      <c r="O405" s="117"/>
      <c r="P405" s="117"/>
      <c r="Q405" s="117"/>
      <c r="R405" s="117"/>
      <c r="S405" s="117"/>
      <c r="T405" s="118"/>
      <c r="U405" s="118"/>
      <c r="V405" s="117"/>
      <c r="W405" s="117"/>
      <c r="X405" s="119"/>
      <c r="Y405" s="118"/>
      <c r="Z405" s="118"/>
      <c r="AA405" s="118"/>
      <c r="AB405" s="117"/>
      <c r="AC405" s="117"/>
      <c r="AD405" s="118"/>
      <c r="AE405" s="117"/>
      <c r="AF405" s="117"/>
      <c r="AG405" s="117"/>
      <c r="AH405" s="117"/>
      <c r="AI405" s="117"/>
      <c r="AJ405" s="117"/>
      <c r="AK405" s="117"/>
      <c r="AL405" s="117"/>
      <c r="AM405" s="117"/>
      <c r="AN405" s="117"/>
      <c r="AO405" s="117"/>
      <c r="AP405" s="118">
        <v>40</v>
      </c>
      <c r="AQ405" s="118"/>
      <c r="AR405" s="118"/>
      <c r="AS405" s="117"/>
      <c r="AT405" s="117"/>
      <c r="AU405" s="119">
        <v>4600</v>
      </c>
      <c r="AV405" s="118">
        <v>4000</v>
      </c>
      <c r="AW405" s="118">
        <f t="shared" si="385"/>
        <v>40</v>
      </c>
      <c r="AX405" s="118">
        <f>AV405-AW405</f>
        <v>3960</v>
      </c>
      <c r="AY405" s="118">
        <f>AZ405</f>
        <v>1000</v>
      </c>
      <c r="AZ405" s="130">
        <v>1000</v>
      </c>
      <c r="BA405" s="130"/>
      <c r="BB405" s="118">
        <f t="shared" si="375"/>
        <v>2960</v>
      </c>
      <c r="BC405" s="118"/>
      <c r="BD405" s="117">
        <f t="shared" si="376"/>
        <v>2960</v>
      </c>
      <c r="BE405" s="118">
        <v>1000</v>
      </c>
      <c r="BF405" s="118">
        <f t="shared" si="381"/>
        <v>1000</v>
      </c>
      <c r="BG405" s="117">
        <f t="shared" si="384"/>
        <v>1040</v>
      </c>
      <c r="BH405" s="117">
        <f t="shared" si="378"/>
        <v>1040</v>
      </c>
      <c r="BI405" s="117">
        <f t="shared" si="382"/>
        <v>4600</v>
      </c>
      <c r="BJ405" s="117">
        <f t="shared" si="382"/>
        <v>4000</v>
      </c>
      <c r="BK405" s="117">
        <f t="shared" si="371"/>
        <v>4000</v>
      </c>
      <c r="BL405" s="117">
        <f t="shared" si="379"/>
        <v>1040</v>
      </c>
      <c r="BM405" s="117">
        <f t="shared" si="369"/>
        <v>1000</v>
      </c>
      <c r="BN405" s="117">
        <f t="shared" si="380"/>
        <v>2960</v>
      </c>
      <c r="BO405" s="118"/>
      <c r="BP405" s="118">
        <f t="shared" si="377"/>
        <v>2960</v>
      </c>
      <c r="BQ405" s="117">
        <v>2960</v>
      </c>
      <c r="BR405" s="117">
        <v>2500</v>
      </c>
      <c r="BS405" s="23" t="s">
        <v>164</v>
      </c>
      <c r="BT405" s="165"/>
    </row>
    <row r="406" spans="1:72" s="10" customFormat="1" ht="45" x14ac:dyDescent="0.2">
      <c r="A406" s="17">
        <f t="shared" si="383"/>
        <v>8</v>
      </c>
      <c r="B406" s="182" t="s">
        <v>793</v>
      </c>
      <c r="C406" s="21"/>
      <c r="D406" s="55"/>
      <c r="E406" s="47"/>
      <c r="F406" s="21" t="s">
        <v>794</v>
      </c>
      <c r="G406" s="119">
        <v>15922</v>
      </c>
      <c r="H406" s="119">
        <v>15922</v>
      </c>
      <c r="I406" s="118" t="s">
        <v>795</v>
      </c>
      <c r="J406" s="119">
        <v>15922</v>
      </c>
      <c r="K406" s="119">
        <v>15922</v>
      </c>
      <c r="L406" s="117"/>
      <c r="M406" s="117">
        <f>L406</f>
        <v>0</v>
      </c>
      <c r="N406" s="117">
        <v>7800</v>
      </c>
      <c r="O406" s="117">
        <v>1800</v>
      </c>
      <c r="P406" s="117">
        <v>1800</v>
      </c>
      <c r="Q406" s="117">
        <v>1800</v>
      </c>
      <c r="R406" s="117">
        <v>1800</v>
      </c>
      <c r="S406" s="117">
        <v>1800</v>
      </c>
      <c r="T406" s="118"/>
      <c r="U406" s="117"/>
      <c r="V406" s="117">
        <v>10500</v>
      </c>
      <c r="W406" s="117">
        <v>10500</v>
      </c>
      <c r="X406" s="118">
        <v>10000</v>
      </c>
      <c r="Y406" s="118">
        <v>10000</v>
      </c>
      <c r="Z406" s="118"/>
      <c r="AA406" s="118">
        <f>Y406</f>
        <v>10000</v>
      </c>
      <c r="AB406" s="117">
        <f>AC406</f>
        <v>2000</v>
      </c>
      <c r="AC406" s="117">
        <f>AD406+AE406</f>
        <v>2000</v>
      </c>
      <c r="AD406" s="117"/>
      <c r="AE406" s="117">
        <v>2000</v>
      </c>
      <c r="AF406" s="119">
        <v>12500</v>
      </c>
      <c r="AG406" s="119">
        <v>2000</v>
      </c>
      <c r="AH406" s="117">
        <f>AB406+AG406</f>
        <v>4000</v>
      </c>
      <c r="AI406" s="117">
        <f>AH406</f>
        <v>4000</v>
      </c>
      <c r="AJ406" s="117"/>
      <c r="AK406" s="117"/>
      <c r="AL406" s="117">
        <v>2000</v>
      </c>
      <c r="AM406" s="117">
        <v>2000</v>
      </c>
      <c r="AN406" s="117">
        <f>V406+AH406</f>
        <v>14500</v>
      </c>
      <c r="AO406" s="117">
        <f>W406+AI406</f>
        <v>14500</v>
      </c>
      <c r="AP406" s="118">
        <v>500</v>
      </c>
      <c r="AQ406" s="118"/>
      <c r="AR406" s="118">
        <f>AQ406</f>
        <v>0</v>
      </c>
      <c r="AS406" s="117">
        <f>AN406+AP406</f>
        <v>15000</v>
      </c>
      <c r="AT406" s="117">
        <f>AO406+AP406</f>
        <v>15000</v>
      </c>
      <c r="AU406" s="118">
        <v>5400</v>
      </c>
      <c r="AV406" s="118">
        <v>5400</v>
      </c>
      <c r="AW406" s="118">
        <f t="shared" si="385"/>
        <v>4500</v>
      </c>
      <c r="AX406" s="118">
        <f>AV406-AI406-AP406</f>
        <v>900</v>
      </c>
      <c r="AY406" s="118">
        <f>AZ406</f>
        <v>0</v>
      </c>
      <c r="AZ406" s="130"/>
      <c r="BA406" s="130"/>
      <c r="BB406" s="118">
        <f t="shared" si="375"/>
        <v>900</v>
      </c>
      <c r="BC406" s="118"/>
      <c r="BD406" s="117">
        <f t="shared" si="376"/>
        <v>900</v>
      </c>
      <c r="BE406" s="118">
        <f>AU406-BI406</f>
        <v>0</v>
      </c>
      <c r="BF406" s="118">
        <f>AV406-BJ406</f>
        <v>0</v>
      </c>
      <c r="BG406" s="117">
        <f t="shared" si="384"/>
        <v>4500</v>
      </c>
      <c r="BH406" s="117">
        <f t="shared" si="378"/>
        <v>4500</v>
      </c>
      <c r="BI406" s="117">
        <f t="shared" si="382"/>
        <v>5400</v>
      </c>
      <c r="BJ406" s="117">
        <f t="shared" si="382"/>
        <v>5400</v>
      </c>
      <c r="BK406" s="117">
        <f t="shared" si="371"/>
        <v>5400</v>
      </c>
      <c r="BL406" s="117">
        <f t="shared" si="379"/>
        <v>4500</v>
      </c>
      <c r="BM406" s="117">
        <f t="shared" si="369"/>
        <v>0</v>
      </c>
      <c r="BN406" s="117">
        <f t="shared" si="380"/>
        <v>900</v>
      </c>
      <c r="BO406" s="118"/>
      <c r="BP406" s="118">
        <f t="shared" si="377"/>
        <v>900</v>
      </c>
      <c r="BQ406" s="117"/>
      <c r="BR406" s="117">
        <f>BN406</f>
        <v>900</v>
      </c>
      <c r="BS406" s="23" t="s">
        <v>796</v>
      </c>
      <c r="BT406" s="165"/>
    </row>
    <row r="407" spans="1:72" s="65" customFormat="1" ht="30" x14ac:dyDescent="0.2">
      <c r="A407" s="17">
        <f t="shared" si="383"/>
        <v>9</v>
      </c>
      <c r="B407" s="182" t="s">
        <v>797</v>
      </c>
      <c r="C407" s="17" t="s">
        <v>408</v>
      </c>
      <c r="D407" s="39"/>
      <c r="E407" s="39">
        <v>2015</v>
      </c>
      <c r="F407" s="17" t="s">
        <v>798</v>
      </c>
      <c r="G407" s="117">
        <v>19576</v>
      </c>
      <c r="H407" s="117">
        <v>16576</v>
      </c>
      <c r="I407" s="117"/>
      <c r="J407" s="117"/>
      <c r="K407" s="117"/>
      <c r="L407" s="117"/>
      <c r="M407" s="117"/>
      <c r="N407" s="117">
        <v>5100</v>
      </c>
      <c r="O407" s="117">
        <v>2100</v>
      </c>
      <c r="P407" s="117"/>
      <c r="Q407" s="117"/>
      <c r="R407" s="117"/>
      <c r="S407" s="117"/>
      <c r="T407" s="117"/>
      <c r="U407" s="117"/>
      <c r="V407" s="119">
        <v>1700</v>
      </c>
      <c r="W407" s="119">
        <v>2100</v>
      </c>
      <c r="X407" s="117">
        <v>16000</v>
      </c>
      <c r="Y407" s="117">
        <v>16000</v>
      </c>
      <c r="Z407" s="117"/>
      <c r="AA407" s="117"/>
      <c r="AB407" s="117">
        <v>1500</v>
      </c>
      <c r="AC407" s="119">
        <v>1500</v>
      </c>
      <c r="AD407" s="119"/>
      <c r="AE407" s="119"/>
      <c r="AF407" s="119">
        <v>6600</v>
      </c>
      <c r="AG407" s="117">
        <v>3500</v>
      </c>
      <c r="AH407" s="117">
        <f>AB407+AG407</f>
        <v>5000</v>
      </c>
      <c r="AI407" s="117">
        <f>AH407</f>
        <v>5000</v>
      </c>
      <c r="AJ407" s="117"/>
      <c r="AK407" s="117"/>
      <c r="AL407" s="117">
        <v>1500</v>
      </c>
      <c r="AM407" s="117">
        <v>1500</v>
      </c>
      <c r="AN407" s="117">
        <v>10600</v>
      </c>
      <c r="AO407" s="117">
        <f>W407+AI407</f>
        <v>7100</v>
      </c>
      <c r="AP407" s="118">
        <v>3600</v>
      </c>
      <c r="AQ407" s="118">
        <v>2842</v>
      </c>
      <c r="AR407" s="118">
        <f>AQ407</f>
        <v>2842</v>
      </c>
      <c r="AS407" s="117">
        <f>AN407+AP407</f>
        <v>14200</v>
      </c>
      <c r="AT407" s="117">
        <f>AO407+AP407</f>
        <v>10700</v>
      </c>
      <c r="AU407" s="117">
        <v>16000</v>
      </c>
      <c r="AV407" s="117">
        <v>16000</v>
      </c>
      <c r="AW407" s="118">
        <f t="shared" si="385"/>
        <v>8600</v>
      </c>
      <c r="AX407" s="118">
        <f>AV407-AI407-AP407</f>
        <v>7400</v>
      </c>
      <c r="AY407" s="118">
        <f>AZ407</f>
        <v>3000</v>
      </c>
      <c r="AZ407" s="130">
        <v>3000</v>
      </c>
      <c r="BA407" s="118">
        <f>(H407*90%)-AS407</f>
        <v>718.39999999999964</v>
      </c>
      <c r="BB407" s="118">
        <f t="shared" si="375"/>
        <v>4400</v>
      </c>
      <c r="BC407" s="118"/>
      <c r="BD407" s="117">
        <f t="shared" si="376"/>
        <v>4400</v>
      </c>
      <c r="BE407" s="118">
        <v>1000</v>
      </c>
      <c r="BF407" s="118">
        <f t="shared" ref="BF407:BF412" si="386">BE407</f>
        <v>1000</v>
      </c>
      <c r="BG407" s="117">
        <f t="shared" si="384"/>
        <v>11600</v>
      </c>
      <c r="BH407" s="117">
        <f t="shared" si="378"/>
        <v>11600</v>
      </c>
      <c r="BI407" s="117">
        <f t="shared" si="382"/>
        <v>16000</v>
      </c>
      <c r="BJ407" s="117">
        <f t="shared" si="382"/>
        <v>16000</v>
      </c>
      <c r="BK407" s="117">
        <f t="shared" si="371"/>
        <v>16000</v>
      </c>
      <c r="BL407" s="117">
        <f t="shared" si="379"/>
        <v>11600</v>
      </c>
      <c r="BM407" s="117">
        <f t="shared" si="369"/>
        <v>3000</v>
      </c>
      <c r="BN407" s="117">
        <f t="shared" si="380"/>
        <v>4400</v>
      </c>
      <c r="BO407" s="118"/>
      <c r="BP407" s="118">
        <f t="shared" si="377"/>
        <v>4400</v>
      </c>
      <c r="BQ407" s="117"/>
      <c r="BR407" s="117">
        <v>4000</v>
      </c>
      <c r="BS407" s="102" t="s">
        <v>175</v>
      </c>
      <c r="BT407" s="173"/>
    </row>
    <row r="408" spans="1:72" s="68" customFormat="1" ht="30" x14ac:dyDescent="0.2">
      <c r="A408" s="17">
        <f t="shared" si="383"/>
        <v>10</v>
      </c>
      <c r="B408" s="188" t="s">
        <v>799</v>
      </c>
      <c r="C408" s="106"/>
      <c r="D408" s="57"/>
      <c r="E408" s="39">
        <v>2017</v>
      </c>
      <c r="F408" s="131" t="s">
        <v>800</v>
      </c>
      <c r="G408" s="124">
        <v>4970</v>
      </c>
      <c r="H408" s="124">
        <v>3000</v>
      </c>
      <c r="I408" s="118"/>
      <c r="J408" s="145"/>
      <c r="K408" s="145"/>
      <c r="L408" s="145"/>
      <c r="M408" s="145"/>
      <c r="N408" s="145"/>
      <c r="O408" s="145"/>
      <c r="P408" s="145"/>
      <c r="Q408" s="118"/>
      <c r="R408" s="118"/>
      <c r="S408" s="118"/>
      <c r="T408" s="118"/>
      <c r="U408" s="118"/>
      <c r="V408" s="118"/>
      <c r="W408" s="145"/>
      <c r="X408" s="118"/>
      <c r="Y408" s="118"/>
      <c r="Z408" s="118"/>
      <c r="AA408" s="118"/>
      <c r="AB408" s="118"/>
      <c r="AC408" s="118"/>
      <c r="AD408" s="118"/>
      <c r="AE408" s="118"/>
      <c r="AF408" s="118"/>
      <c r="AG408" s="118"/>
      <c r="AH408" s="118"/>
      <c r="AI408" s="118"/>
      <c r="AJ408" s="118"/>
      <c r="AK408" s="118"/>
      <c r="AL408" s="118"/>
      <c r="AM408" s="118"/>
      <c r="AN408" s="118"/>
      <c r="AO408" s="118"/>
      <c r="AP408" s="118">
        <v>2000</v>
      </c>
      <c r="AQ408" s="118">
        <v>2178</v>
      </c>
      <c r="AR408" s="118">
        <v>2000</v>
      </c>
      <c r="AS408" s="117">
        <v>2000</v>
      </c>
      <c r="AT408" s="117"/>
      <c r="AU408" s="118">
        <f>G408</f>
        <v>4970</v>
      </c>
      <c r="AV408" s="118">
        <f>H408</f>
        <v>3000</v>
      </c>
      <c r="AW408" s="118">
        <f t="shared" si="385"/>
        <v>2000</v>
      </c>
      <c r="AX408" s="118">
        <v>3000</v>
      </c>
      <c r="AY408" s="118">
        <f>AZ408</f>
        <v>1500</v>
      </c>
      <c r="AZ408" s="130">
        <v>1500</v>
      </c>
      <c r="BA408" s="118">
        <f>(H408*90%)-AS408</f>
        <v>700</v>
      </c>
      <c r="BB408" s="118">
        <f t="shared" si="375"/>
        <v>1500</v>
      </c>
      <c r="BC408" s="118"/>
      <c r="BD408" s="117">
        <f t="shared" si="376"/>
        <v>1500</v>
      </c>
      <c r="BE408" s="118">
        <v>394</v>
      </c>
      <c r="BF408" s="118">
        <f t="shared" si="386"/>
        <v>394</v>
      </c>
      <c r="BG408" s="117">
        <f t="shared" si="384"/>
        <v>3500</v>
      </c>
      <c r="BH408" s="117">
        <v>1500</v>
      </c>
      <c r="BI408" s="117">
        <f t="shared" si="382"/>
        <v>4970</v>
      </c>
      <c r="BJ408" s="117">
        <f t="shared" si="382"/>
        <v>3000</v>
      </c>
      <c r="BK408" s="117">
        <f t="shared" si="371"/>
        <v>3000</v>
      </c>
      <c r="BL408" s="117">
        <f t="shared" si="379"/>
        <v>1500</v>
      </c>
      <c r="BM408" s="117">
        <f t="shared" si="369"/>
        <v>1500</v>
      </c>
      <c r="BN408" s="117">
        <f t="shared" si="380"/>
        <v>1500</v>
      </c>
      <c r="BO408" s="118"/>
      <c r="BP408" s="118">
        <f>BN408+BO408</f>
        <v>1500</v>
      </c>
      <c r="BQ408" s="117">
        <v>1500</v>
      </c>
      <c r="BR408" s="117">
        <f>BN408</f>
        <v>1500</v>
      </c>
      <c r="BS408" s="102" t="s">
        <v>175</v>
      </c>
      <c r="BT408" s="173"/>
    </row>
    <row r="409" spans="1:72" s="10" customFormat="1" ht="30" x14ac:dyDescent="0.2">
      <c r="A409" s="17">
        <f t="shared" si="383"/>
        <v>11</v>
      </c>
      <c r="B409" s="182" t="s">
        <v>801</v>
      </c>
      <c r="C409" s="66"/>
      <c r="D409" s="67"/>
      <c r="E409" s="39">
        <v>2018</v>
      </c>
      <c r="F409" s="131" t="s">
        <v>802</v>
      </c>
      <c r="G409" s="118">
        <v>12947</v>
      </c>
      <c r="H409" s="118">
        <v>11700</v>
      </c>
      <c r="I409" s="118"/>
      <c r="J409" s="119"/>
      <c r="K409" s="119"/>
      <c r="L409" s="117"/>
      <c r="M409" s="117"/>
      <c r="N409" s="117"/>
      <c r="O409" s="117"/>
      <c r="P409" s="117"/>
      <c r="Q409" s="117"/>
      <c r="R409" s="117"/>
      <c r="S409" s="117"/>
      <c r="T409" s="118"/>
      <c r="U409" s="118"/>
      <c r="V409" s="117"/>
      <c r="W409" s="117"/>
      <c r="X409" s="119"/>
      <c r="Y409" s="118"/>
      <c r="Z409" s="118"/>
      <c r="AA409" s="118"/>
      <c r="AB409" s="117"/>
      <c r="AC409" s="117"/>
      <c r="AD409" s="118"/>
      <c r="AE409" s="117"/>
      <c r="AF409" s="117"/>
      <c r="AG409" s="117"/>
      <c r="AH409" s="117"/>
      <c r="AI409" s="117"/>
      <c r="AJ409" s="117"/>
      <c r="AK409" s="117"/>
      <c r="AL409" s="117"/>
      <c r="AM409" s="117"/>
      <c r="AN409" s="117"/>
      <c r="AO409" s="117"/>
      <c r="AP409" s="118">
        <v>110</v>
      </c>
      <c r="AQ409" s="118"/>
      <c r="AR409" s="118"/>
      <c r="AS409" s="117"/>
      <c r="AT409" s="117"/>
      <c r="AU409" s="119">
        <v>11700</v>
      </c>
      <c r="AV409" s="118">
        <v>11700</v>
      </c>
      <c r="AW409" s="118">
        <f t="shared" si="385"/>
        <v>110</v>
      </c>
      <c r="AX409" s="118">
        <f>AV409-AW409</f>
        <v>11590</v>
      </c>
      <c r="AY409" s="118">
        <f>AZ409</f>
        <v>3000</v>
      </c>
      <c r="AZ409" s="130">
        <v>3000</v>
      </c>
      <c r="BA409" s="130"/>
      <c r="BB409" s="118">
        <f t="shared" si="375"/>
        <v>8590</v>
      </c>
      <c r="BC409" s="118"/>
      <c r="BD409" s="117">
        <f t="shared" si="376"/>
        <v>8590</v>
      </c>
      <c r="BE409" s="118">
        <v>1611</v>
      </c>
      <c r="BF409" s="118">
        <f t="shared" si="386"/>
        <v>1611</v>
      </c>
      <c r="BG409" s="117">
        <f t="shared" si="384"/>
        <v>3110</v>
      </c>
      <c r="BH409" s="117">
        <f t="shared" ref="BH409:BH412" si="387">BG409</f>
        <v>3110</v>
      </c>
      <c r="BI409" s="117">
        <f t="shared" si="382"/>
        <v>11700</v>
      </c>
      <c r="BJ409" s="117">
        <f t="shared" si="382"/>
        <v>11700</v>
      </c>
      <c r="BK409" s="117">
        <f t="shared" si="371"/>
        <v>11700</v>
      </c>
      <c r="BL409" s="117">
        <f t="shared" si="379"/>
        <v>3110</v>
      </c>
      <c r="BM409" s="117">
        <f t="shared" si="369"/>
        <v>3000</v>
      </c>
      <c r="BN409" s="117">
        <f t="shared" si="380"/>
        <v>8590</v>
      </c>
      <c r="BO409" s="118"/>
      <c r="BP409" s="118">
        <f>BN409+BO409</f>
        <v>8590</v>
      </c>
      <c r="BQ409" s="117">
        <v>8590</v>
      </c>
      <c r="BR409" s="117">
        <v>4500</v>
      </c>
      <c r="BS409" s="23" t="s">
        <v>194</v>
      </c>
      <c r="BT409" s="165"/>
    </row>
    <row r="410" spans="1:72" s="65" customFormat="1" ht="45" x14ac:dyDescent="0.2">
      <c r="A410" s="17">
        <f t="shared" si="383"/>
        <v>12</v>
      </c>
      <c r="B410" s="186" t="s">
        <v>803</v>
      </c>
      <c r="C410" s="17" t="s">
        <v>667</v>
      </c>
      <c r="D410" s="39"/>
      <c r="E410" s="39">
        <v>2016</v>
      </c>
      <c r="F410" s="17" t="s">
        <v>804</v>
      </c>
      <c r="G410" s="117">
        <v>29829</v>
      </c>
      <c r="H410" s="117">
        <v>26900</v>
      </c>
      <c r="I410" s="117"/>
      <c r="J410" s="117"/>
      <c r="K410" s="117"/>
      <c r="L410" s="117"/>
      <c r="M410" s="117"/>
      <c r="N410" s="117"/>
      <c r="O410" s="117"/>
      <c r="P410" s="117"/>
      <c r="Q410" s="117"/>
      <c r="R410" s="117"/>
      <c r="S410" s="117"/>
      <c r="T410" s="117"/>
      <c r="U410" s="117"/>
      <c r="V410" s="119"/>
      <c r="W410" s="119"/>
      <c r="X410" s="117">
        <v>29000</v>
      </c>
      <c r="Y410" s="117">
        <v>29000</v>
      </c>
      <c r="Z410" s="117"/>
      <c r="AA410" s="117"/>
      <c r="AB410" s="117">
        <v>2000</v>
      </c>
      <c r="AC410" s="119">
        <v>2000</v>
      </c>
      <c r="AD410" s="119"/>
      <c r="AE410" s="119"/>
      <c r="AF410" s="119">
        <v>2603</v>
      </c>
      <c r="AG410" s="117">
        <v>2500</v>
      </c>
      <c r="AH410" s="117">
        <f>AB410+AG410</f>
        <v>4500</v>
      </c>
      <c r="AI410" s="117">
        <f>AH410</f>
        <v>4500</v>
      </c>
      <c r="AJ410" s="117"/>
      <c r="AK410" s="117"/>
      <c r="AL410" s="117"/>
      <c r="AM410" s="117"/>
      <c r="AN410" s="117">
        <f>V410+AH410</f>
        <v>4500</v>
      </c>
      <c r="AO410" s="117">
        <f>W410+AI410</f>
        <v>4500</v>
      </c>
      <c r="AP410" s="118">
        <v>5400</v>
      </c>
      <c r="AQ410" s="118">
        <v>3119</v>
      </c>
      <c r="AR410" s="118">
        <v>5334</v>
      </c>
      <c r="AS410" s="117">
        <f>AN410+AP410</f>
        <v>9900</v>
      </c>
      <c r="AT410" s="117">
        <f>AO410+AP410</f>
        <v>9900</v>
      </c>
      <c r="AU410" s="117">
        <v>29000</v>
      </c>
      <c r="AV410" s="117">
        <v>29000</v>
      </c>
      <c r="AW410" s="118">
        <f t="shared" si="385"/>
        <v>9900</v>
      </c>
      <c r="AX410" s="118">
        <f>AV410-AI410-AP410</f>
        <v>19100</v>
      </c>
      <c r="AY410" s="118">
        <v>8000</v>
      </c>
      <c r="AZ410" s="130">
        <v>12000</v>
      </c>
      <c r="BA410" s="118">
        <f>(H410*90%)-AS410</f>
        <v>14310</v>
      </c>
      <c r="BB410" s="118">
        <f t="shared" si="375"/>
        <v>11100</v>
      </c>
      <c r="BC410" s="118"/>
      <c r="BD410" s="117">
        <f t="shared" si="376"/>
        <v>11100</v>
      </c>
      <c r="BE410" s="118">
        <v>832</v>
      </c>
      <c r="BF410" s="118">
        <f t="shared" si="386"/>
        <v>832</v>
      </c>
      <c r="BG410" s="117">
        <f t="shared" si="384"/>
        <v>17900</v>
      </c>
      <c r="BH410" s="117">
        <f t="shared" si="387"/>
        <v>17900</v>
      </c>
      <c r="BI410" s="117">
        <f>H410</f>
        <v>26900</v>
      </c>
      <c r="BJ410" s="117">
        <f>BI410</f>
        <v>26900</v>
      </c>
      <c r="BK410" s="117">
        <f t="shared" si="371"/>
        <v>29701</v>
      </c>
      <c r="BL410" s="117">
        <f>BH410+5000</f>
        <v>22900</v>
      </c>
      <c r="BM410" s="117">
        <f t="shared" si="369"/>
        <v>8000</v>
      </c>
      <c r="BN410" s="117">
        <f t="shared" si="380"/>
        <v>4000</v>
      </c>
      <c r="BO410" s="118">
        <v>2801</v>
      </c>
      <c r="BP410" s="118">
        <f t="shared" si="377"/>
        <v>6801</v>
      </c>
      <c r="BQ410" s="117">
        <v>9000</v>
      </c>
      <c r="BR410" s="117">
        <v>4647</v>
      </c>
      <c r="BS410" s="102" t="s">
        <v>766</v>
      </c>
      <c r="BT410" s="173"/>
    </row>
    <row r="411" spans="1:72" s="10" customFormat="1" ht="30" x14ac:dyDescent="0.2">
      <c r="A411" s="17">
        <v>13</v>
      </c>
      <c r="B411" s="182" t="s">
        <v>805</v>
      </c>
      <c r="C411" s="66"/>
      <c r="D411" s="67"/>
      <c r="E411" s="39">
        <v>2018</v>
      </c>
      <c r="F411" s="21" t="s">
        <v>806</v>
      </c>
      <c r="G411" s="118">
        <v>200012</v>
      </c>
      <c r="H411" s="118">
        <v>80000</v>
      </c>
      <c r="I411" s="118"/>
      <c r="J411" s="119"/>
      <c r="K411" s="119"/>
      <c r="L411" s="117"/>
      <c r="M411" s="117"/>
      <c r="N411" s="117"/>
      <c r="O411" s="117"/>
      <c r="P411" s="117"/>
      <c r="Q411" s="117"/>
      <c r="R411" s="117"/>
      <c r="S411" s="117"/>
      <c r="T411" s="118"/>
      <c r="U411" s="118"/>
      <c r="V411" s="117"/>
      <c r="W411" s="117"/>
      <c r="X411" s="119"/>
      <c r="Y411" s="118"/>
      <c r="Z411" s="118"/>
      <c r="AA411" s="118"/>
      <c r="AB411" s="117"/>
      <c r="AC411" s="117"/>
      <c r="AD411" s="118"/>
      <c r="AE411" s="117"/>
      <c r="AF411" s="117"/>
      <c r="AG411" s="117"/>
      <c r="AH411" s="117"/>
      <c r="AI411" s="117"/>
      <c r="AJ411" s="117"/>
      <c r="AK411" s="117"/>
      <c r="AL411" s="117"/>
      <c r="AM411" s="117"/>
      <c r="AN411" s="117"/>
      <c r="AO411" s="117"/>
      <c r="AP411" s="118"/>
      <c r="AQ411" s="118"/>
      <c r="AR411" s="118"/>
      <c r="AS411" s="117"/>
      <c r="AT411" s="117"/>
      <c r="AU411" s="119">
        <v>200012</v>
      </c>
      <c r="AV411" s="118">
        <v>80000</v>
      </c>
      <c r="AW411" s="118">
        <f>AI411+AP411</f>
        <v>0</v>
      </c>
      <c r="AX411" s="118">
        <f>AV411-AW411</f>
        <v>80000</v>
      </c>
      <c r="AY411" s="118">
        <v>1229</v>
      </c>
      <c r="AZ411" s="130">
        <v>30000</v>
      </c>
      <c r="BA411" s="130"/>
      <c r="BB411" s="118">
        <f>AX411-AY411</f>
        <v>78771</v>
      </c>
      <c r="BC411" s="118"/>
      <c r="BD411" s="117">
        <f t="shared" si="376"/>
        <v>78771</v>
      </c>
      <c r="BE411" s="118">
        <v>929</v>
      </c>
      <c r="BF411" s="118">
        <f t="shared" si="386"/>
        <v>929</v>
      </c>
      <c r="BG411" s="117">
        <f>2080+AY411</f>
        <v>3309</v>
      </c>
      <c r="BH411" s="117">
        <f t="shared" si="387"/>
        <v>3309</v>
      </c>
      <c r="BI411" s="117">
        <f t="shared" ref="BI411:BJ412" si="388">AU411</f>
        <v>200012</v>
      </c>
      <c r="BJ411" s="117">
        <f t="shared" si="388"/>
        <v>80000</v>
      </c>
      <c r="BK411" s="117">
        <f t="shared" si="371"/>
        <v>80000</v>
      </c>
      <c r="BL411" s="117">
        <f>BH411</f>
        <v>3309</v>
      </c>
      <c r="BM411" s="117">
        <f t="shared" si="369"/>
        <v>1229</v>
      </c>
      <c r="BN411" s="117">
        <f>BJ411-BL411</f>
        <v>76691</v>
      </c>
      <c r="BO411" s="118"/>
      <c r="BP411" s="118">
        <f>BN411+BO411</f>
        <v>76691</v>
      </c>
      <c r="BQ411" s="117">
        <v>51000</v>
      </c>
      <c r="BR411" s="117">
        <v>40000</v>
      </c>
      <c r="BS411" s="23" t="s">
        <v>766</v>
      </c>
      <c r="BT411" s="165"/>
    </row>
    <row r="412" spans="1:72" s="10" customFormat="1" ht="30" x14ac:dyDescent="0.2">
      <c r="A412" s="17">
        <f>A411+1</f>
        <v>14</v>
      </c>
      <c r="B412" s="186" t="s">
        <v>807</v>
      </c>
      <c r="C412" s="66"/>
      <c r="D412" s="71"/>
      <c r="E412" s="17">
        <v>2018</v>
      </c>
      <c r="F412" s="21" t="s">
        <v>808</v>
      </c>
      <c r="G412" s="118">
        <v>71050</v>
      </c>
      <c r="H412" s="118">
        <v>32000</v>
      </c>
      <c r="I412" s="118"/>
      <c r="J412" s="119"/>
      <c r="K412" s="119"/>
      <c r="L412" s="117"/>
      <c r="M412" s="117"/>
      <c r="N412" s="117"/>
      <c r="O412" s="117"/>
      <c r="P412" s="117"/>
      <c r="Q412" s="117"/>
      <c r="R412" s="117"/>
      <c r="S412" s="117"/>
      <c r="T412" s="118"/>
      <c r="U412" s="118"/>
      <c r="V412" s="117"/>
      <c r="W412" s="117"/>
      <c r="X412" s="119"/>
      <c r="Y412" s="118"/>
      <c r="Z412" s="118"/>
      <c r="AA412" s="118"/>
      <c r="AB412" s="117"/>
      <c r="AC412" s="117"/>
      <c r="AD412" s="118"/>
      <c r="AE412" s="117"/>
      <c r="AF412" s="117"/>
      <c r="AG412" s="117"/>
      <c r="AH412" s="117"/>
      <c r="AI412" s="117"/>
      <c r="AJ412" s="117"/>
      <c r="AK412" s="117"/>
      <c r="AL412" s="117"/>
      <c r="AM412" s="117"/>
      <c r="AN412" s="117"/>
      <c r="AO412" s="117"/>
      <c r="AP412" s="118">
        <v>300</v>
      </c>
      <c r="AQ412" s="118"/>
      <c r="AR412" s="118"/>
      <c r="AS412" s="117"/>
      <c r="AT412" s="117"/>
      <c r="AU412" s="119">
        <f>G412</f>
        <v>71050</v>
      </c>
      <c r="AV412" s="118">
        <f>H412</f>
        <v>32000</v>
      </c>
      <c r="AW412" s="118">
        <f>AI412+AP412</f>
        <v>300</v>
      </c>
      <c r="AX412" s="118">
        <f>AV412-AW412</f>
        <v>31700</v>
      </c>
      <c r="AY412" s="118">
        <v>3000</v>
      </c>
      <c r="AZ412" s="118">
        <f>AX412*25%</f>
        <v>7925</v>
      </c>
      <c r="BA412" s="118"/>
      <c r="BB412" s="118">
        <f>AX412-AY412</f>
        <v>28700</v>
      </c>
      <c r="BC412" s="118"/>
      <c r="BD412" s="117">
        <f t="shared" si="376"/>
        <v>28700</v>
      </c>
      <c r="BE412" s="118">
        <v>700</v>
      </c>
      <c r="BF412" s="118">
        <f t="shared" si="386"/>
        <v>700</v>
      </c>
      <c r="BG412" s="117">
        <f>AW412+AY412</f>
        <v>3300</v>
      </c>
      <c r="BH412" s="117">
        <f t="shared" si="387"/>
        <v>3300</v>
      </c>
      <c r="BI412" s="117">
        <f t="shared" si="388"/>
        <v>71050</v>
      </c>
      <c r="BJ412" s="117">
        <f t="shared" si="388"/>
        <v>32000</v>
      </c>
      <c r="BK412" s="117">
        <f t="shared" si="371"/>
        <v>32000</v>
      </c>
      <c r="BL412" s="117">
        <f>BH412</f>
        <v>3300</v>
      </c>
      <c r="BM412" s="117">
        <f t="shared" si="369"/>
        <v>3000</v>
      </c>
      <c r="BN412" s="117">
        <f>BJ412-BL412</f>
        <v>28700</v>
      </c>
      <c r="BO412" s="118"/>
      <c r="BP412" s="118">
        <f>BN412+BO412</f>
        <v>28700</v>
      </c>
      <c r="BQ412" s="117"/>
      <c r="BR412" s="117">
        <v>15000</v>
      </c>
      <c r="BS412" s="23" t="s">
        <v>809</v>
      </c>
      <c r="BT412" s="165"/>
    </row>
    <row r="413" spans="1:72" s="10" customFormat="1" ht="15" hidden="1" x14ac:dyDescent="0.2">
      <c r="A413" s="17"/>
      <c r="B413" s="182"/>
      <c r="C413" s="66"/>
      <c r="D413" s="67"/>
      <c r="E413" s="39"/>
      <c r="F413" s="131"/>
      <c r="G413" s="119"/>
      <c r="H413" s="119"/>
      <c r="I413" s="118"/>
      <c r="J413" s="119"/>
      <c r="K413" s="119"/>
      <c r="L413" s="117"/>
      <c r="M413" s="117"/>
      <c r="N413" s="117"/>
      <c r="O413" s="117"/>
      <c r="P413" s="117"/>
      <c r="Q413" s="117"/>
      <c r="R413" s="117"/>
      <c r="S413" s="117"/>
      <c r="T413" s="118"/>
      <c r="U413" s="118"/>
      <c r="V413" s="117"/>
      <c r="W413" s="117"/>
      <c r="X413" s="119"/>
      <c r="Y413" s="118"/>
      <c r="Z413" s="118"/>
      <c r="AA413" s="118"/>
      <c r="AB413" s="117"/>
      <c r="AC413" s="117"/>
      <c r="AD413" s="118"/>
      <c r="AE413" s="117"/>
      <c r="AF413" s="117"/>
      <c r="AG413" s="117"/>
      <c r="AH413" s="117"/>
      <c r="AI413" s="117"/>
      <c r="AJ413" s="117"/>
      <c r="AK413" s="117"/>
      <c r="AL413" s="117"/>
      <c r="AM413" s="117"/>
      <c r="AN413" s="117"/>
      <c r="AO413" s="117"/>
      <c r="AP413" s="118"/>
      <c r="AQ413" s="118"/>
      <c r="AR413" s="118"/>
      <c r="AS413" s="117"/>
      <c r="AT413" s="117"/>
      <c r="AU413" s="119"/>
      <c r="AV413" s="118"/>
      <c r="AW413" s="118"/>
      <c r="AX413" s="118"/>
      <c r="AY413" s="118"/>
      <c r="AZ413" s="130"/>
      <c r="BA413" s="130"/>
      <c r="BB413" s="118"/>
      <c r="BC413" s="118"/>
      <c r="BD413" s="117"/>
      <c r="BE413" s="118"/>
      <c r="BF413" s="118"/>
      <c r="BG413" s="117"/>
      <c r="BH413" s="117"/>
      <c r="BI413" s="117"/>
      <c r="BJ413" s="117"/>
      <c r="BK413" s="117"/>
      <c r="BL413" s="117"/>
      <c r="BM413" s="117"/>
      <c r="BN413" s="117"/>
      <c r="BO413" s="118"/>
      <c r="BP413" s="118"/>
      <c r="BQ413" s="117"/>
      <c r="BR413" s="117"/>
      <c r="BS413" s="23"/>
      <c r="BT413" s="165"/>
    </row>
    <row r="414" spans="1:72" s="10" customFormat="1" ht="15" hidden="1" x14ac:dyDescent="0.2">
      <c r="A414" s="17"/>
      <c r="B414" s="182"/>
      <c r="C414" s="66"/>
      <c r="D414" s="67"/>
      <c r="E414" s="39"/>
      <c r="F414" s="131"/>
      <c r="G414" s="118"/>
      <c r="H414" s="118"/>
      <c r="I414" s="118"/>
      <c r="J414" s="119"/>
      <c r="K414" s="119"/>
      <c r="L414" s="117"/>
      <c r="M414" s="117"/>
      <c r="N414" s="117"/>
      <c r="O414" s="117"/>
      <c r="P414" s="117"/>
      <c r="Q414" s="117"/>
      <c r="R414" s="117"/>
      <c r="S414" s="117"/>
      <c r="T414" s="118"/>
      <c r="U414" s="118"/>
      <c r="V414" s="117"/>
      <c r="W414" s="117"/>
      <c r="X414" s="119"/>
      <c r="Y414" s="118"/>
      <c r="Z414" s="118"/>
      <c r="AA414" s="118"/>
      <c r="AB414" s="117"/>
      <c r="AC414" s="117"/>
      <c r="AD414" s="118"/>
      <c r="AE414" s="117"/>
      <c r="AF414" s="117"/>
      <c r="AG414" s="117"/>
      <c r="AH414" s="117"/>
      <c r="AI414" s="117"/>
      <c r="AJ414" s="117"/>
      <c r="AK414" s="117"/>
      <c r="AL414" s="117"/>
      <c r="AM414" s="117"/>
      <c r="AN414" s="117"/>
      <c r="AO414" s="117"/>
      <c r="AP414" s="118"/>
      <c r="AQ414" s="118"/>
      <c r="AR414" s="118"/>
      <c r="AS414" s="117"/>
      <c r="AT414" s="117"/>
      <c r="AU414" s="119"/>
      <c r="AV414" s="118"/>
      <c r="AW414" s="118"/>
      <c r="AX414" s="118"/>
      <c r="AY414" s="118"/>
      <c r="AZ414" s="130"/>
      <c r="BA414" s="130"/>
      <c r="BB414" s="118"/>
      <c r="BC414" s="118"/>
      <c r="BD414" s="117"/>
      <c r="BE414" s="118"/>
      <c r="BF414" s="118"/>
      <c r="BG414" s="117"/>
      <c r="BH414" s="117"/>
      <c r="BI414" s="117"/>
      <c r="BJ414" s="117"/>
      <c r="BK414" s="117"/>
      <c r="BL414" s="117"/>
      <c r="BM414" s="117"/>
      <c r="BN414" s="117"/>
      <c r="BO414" s="118"/>
      <c r="BP414" s="118"/>
      <c r="BQ414" s="117"/>
      <c r="BR414" s="117"/>
      <c r="BS414" s="23"/>
      <c r="BT414" s="165"/>
    </row>
    <row r="415" spans="1:72" s="10" customFormat="1" ht="15" hidden="1" x14ac:dyDescent="0.2">
      <c r="A415" s="17"/>
      <c r="B415" s="196"/>
      <c r="C415" s="66"/>
      <c r="D415" s="67"/>
      <c r="E415" s="39"/>
      <c r="F415" s="17"/>
      <c r="G415" s="118"/>
      <c r="H415" s="118"/>
      <c r="I415" s="118"/>
      <c r="J415" s="119"/>
      <c r="K415" s="119"/>
      <c r="L415" s="117"/>
      <c r="M415" s="117"/>
      <c r="N415" s="117"/>
      <c r="O415" s="117"/>
      <c r="P415" s="117"/>
      <c r="Q415" s="117"/>
      <c r="R415" s="117"/>
      <c r="S415" s="117"/>
      <c r="T415" s="118"/>
      <c r="U415" s="118"/>
      <c r="V415" s="117"/>
      <c r="W415" s="117"/>
      <c r="X415" s="119"/>
      <c r="Y415" s="118"/>
      <c r="Z415" s="118"/>
      <c r="AA415" s="118"/>
      <c r="AB415" s="117"/>
      <c r="AC415" s="117"/>
      <c r="AD415" s="118"/>
      <c r="AE415" s="117"/>
      <c r="AF415" s="117"/>
      <c r="AG415" s="117"/>
      <c r="AH415" s="117"/>
      <c r="AI415" s="117"/>
      <c r="AJ415" s="117"/>
      <c r="AK415" s="117"/>
      <c r="AL415" s="117"/>
      <c r="AM415" s="117"/>
      <c r="AN415" s="117"/>
      <c r="AO415" s="117"/>
      <c r="AP415" s="118"/>
      <c r="AQ415" s="118"/>
      <c r="AR415" s="118"/>
      <c r="AS415" s="117"/>
      <c r="AT415" s="117"/>
      <c r="AU415" s="119"/>
      <c r="AV415" s="118"/>
      <c r="AW415" s="118"/>
      <c r="AX415" s="118"/>
      <c r="AY415" s="118"/>
      <c r="AZ415" s="130"/>
      <c r="BA415" s="130"/>
      <c r="BB415" s="118"/>
      <c r="BC415" s="118"/>
      <c r="BD415" s="117"/>
      <c r="BE415" s="118"/>
      <c r="BF415" s="118"/>
      <c r="BG415" s="117"/>
      <c r="BH415" s="117"/>
      <c r="BI415" s="117"/>
      <c r="BJ415" s="117"/>
      <c r="BK415" s="117"/>
      <c r="BL415" s="117"/>
      <c r="BM415" s="117"/>
      <c r="BN415" s="117"/>
      <c r="BO415" s="118"/>
      <c r="BP415" s="118"/>
      <c r="BQ415" s="117"/>
      <c r="BR415" s="117"/>
      <c r="BS415" s="23"/>
      <c r="BT415" s="165"/>
    </row>
    <row r="416" spans="1:72" s="54" customFormat="1" ht="15.75" hidden="1" x14ac:dyDescent="0.25">
      <c r="A416" s="17"/>
      <c r="B416" s="201"/>
      <c r="C416" s="9"/>
      <c r="D416" s="43"/>
      <c r="E416" s="43"/>
      <c r="F416" s="21"/>
      <c r="G416" s="142"/>
      <c r="H416" s="142"/>
      <c r="I416" s="118"/>
      <c r="J416" s="118"/>
      <c r="K416" s="118"/>
      <c r="L416" s="118"/>
      <c r="M416" s="118"/>
      <c r="N416" s="118"/>
      <c r="O416" s="118"/>
      <c r="P416" s="118"/>
      <c r="Q416" s="118"/>
      <c r="R416" s="118"/>
      <c r="S416" s="118"/>
      <c r="T416" s="118"/>
      <c r="U416" s="118"/>
      <c r="V416" s="118"/>
      <c r="W416" s="117"/>
      <c r="X416" s="118"/>
      <c r="Y416" s="118"/>
      <c r="Z416" s="118"/>
      <c r="AA416" s="118"/>
      <c r="AB416" s="117"/>
      <c r="AC416" s="117"/>
      <c r="AD416" s="117"/>
      <c r="AE416" s="117"/>
      <c r="AF416" s="117"/>
      <c r="AG416" s="118"/>
      <c r="AH416" s="117"/>
      <c r="AI416" s="117"/>
      <c r="AJ416" s="117"/>
      <c r="AK416" s="117"/>
      <c r="AL416" s="117"/>
      <c r="AM416" s="117"/>
      <c r="AN416" s="118"/>
      <c r="AO416" s="117"/>
      <c r="AP416" s="118"/>
      <c r="AQ416" s="118"/>
      <c r="AR416" s="118"/>
      <c r="AS416" s="117"/>
      <c r="AT416" s="117"/>
      <c r="AU416" s="142"/>
      <c r="AV416" s="142"/>
      <c r="AW416" s="118"/>
      <c r="AX416" s="118"/>
      <c r="AY416" s="148"/>
      <c r="AZ416" s="148"/>
      <c r="BA416" s="148"/>
      <c r="BB416" s="118"/>
      <c r="BC416" s="118"/>
      <c r="BD416" s="117"/>
      <c r="BE416" s="118"/>
      <c r="BF416" s="118"/>
      <c r="BG416" s="117"/>
      <c r="BH416" s="117"/>
      <c r="BI416" s="117"/>
      <c r="BJ416" s="117"/>
      <c r="BK416" s="117"/>
      <c r="BL416" s="117"/>
      <c r="BM416" s="117"/>
      <c r="BN416" s="117"/>
      <c r="BO416" s="118"/>
      <c r="BP416" s="118"/>
      <c r="BQ416" s="117"/>
      <c r="BR416" s="117"/>
      <c r="BS416" s="17"/>
      <c r="BT416" s="163"/>
    </row>
    <row r="417" spans="1:72" s="18" customFormat="1" ht="28.5" x14ac:dyDescent="0.2">
      <c r="A417" s="35" t="s">
        <v>609</v>
      </c>
      <c r="B417" s="181" t="s">
        <v>610</v>
      </c>
      <c r="C417" s="105"/>
      <c r="D417" s="72"/>
      <c r="E417" s="73"/>
      <c r="F417" s="207"/>
      <c r="G417" s="81">
        <f t="shared" ref="G417:BR417" si="389">SUM(G418:G426)</f>
        <v>129183</v>
      </c>
      <c r="H417" s="81">
        <f t="shared" si="389"/>
        <v>53780</v>
      </c>
      <c r="I417" s="81">
        <f t="shared" si="389"/>
        <v>0</v>
      </c>
      <c r="J417" s="81">
        <f t="shared" si="389"/>
        <v>0</v>
      </c>
      <c r="K417" s="81">
        <f t="shared" si="389"/>
        <v>0</v>
      </c>
      <c r="L417" s="81">
        <f t="shared" si="389"/>
        <v>0</v>
      </c>
      <c r="M417" s="81">
        <f t="shared" si="389"/>
        <v>0</v>
      </c>
      <c r="N417" s="81">
        <f t="shared" si="389"/>
        <v>0</v>
      </c>
      <c r="O417" s="81">
        <f t="shared" si="389"/>
        <v>0</v>
      </c>
      <c r="P417" s="81">
        <f t="shared" si="389"/>
        <v>0</v>
      </c>
      <c r="Q417" s="81">
        <f t="shared" si="389"/>
        <v>0</v>
      </c>
      <c r="R417" s="81">
        <f t="shared" si="389"/>
        <v>0</v>
      </c>
      <c r="S417" s="81">
        <f t="shared" si="389"/>
        <v>0</v>
      </c>
      <c r="T417" s="81">
        <f t="shared" si="389"/>
        <v>0</v>
      </c>
      <c r="U417" s="81">
        <f t="shared" si="389"/>
        <v>0</v>
      </c>
      <c r="V417" s="81">
        <f t="shared" si="389"/>
        <v>0</v>
      </c>
      <c r="W417" s="81">
        <f t="shared" si="389"/>
        <v>0</v>
      </c>
      <c r="X417" s="81">
        <f t="shared" si="389"/>
        <v>0</v>
      </c>
      <c r="Y417" s="81">
        <f t="shared" si="389"/>
        <v>0</v>
      </c>
      <c r="Z417" s="81">
        <f t="shared" si="389"/>
        <v>0</v>
      </c>
      <c r="AA417" s="81">
        <f t="shared" si="389"/>
        <v>0</v>
      </c>
      <c r="AB417" s="81">
        <f t="shared" si="389"/>
        <v>0</v>
      </c>
      <c r="AC417" s="81">
        <f t="shared" si="389"/>
        <v>0</v>
      </c>
      <c r="AD417" s="81">
        <f t="shared" si="389"/>
        <v>0</v>
      </c>
      <c r="AE417" s="81">
        <f t="shared" si="389"/>
        <v>0</v>
      </c>
      <c r="AF417" s="81">
        <f t="shared" si="389"/>
        <v>0</v>
      </c>
      <c r="AG417" s="81">
        <f t="shared" si="389"/>
        <v>0</v>
      </c>
      <c r="AH417" s="81">
        <f t="shared" si="389"/>
        <v>0</v>
      </c>
      <c r="AI417" s="81">
        <f t="shared" si="389"/>
        <v>0</v>
      </c>
      <c r="AJ417" s="81">
        <f t="shared" si="389"/>
        <v>0</v>
      </c>
      <c r="AK417" s="81">
        <f t="shared" si="389"/>
        <v>0</v>
      </c>
      <c r="AL417" s="81">
        <f t="shared" si="389"/>
        <v>0</v>
      </c>
      <c r="AM417" s="81">
        <f t="shared" si="389"/>
        <v>0</v>
      </c>
      <c r="AN417" s="81">
        <f t="shared" si="389"/>
        <v>0</v>
      </c>
      <c r="AO417" s="81">
        <f t="shared" si="389"/>
        <v>0</v>
      </c>
      <c r="AP417" s="81">
        <f t="shared" si="389"/>
        <v>0</v>
      </c>
      <c r="AQ417" s="81">
        <f t="shared" si="389"/>
        <v>0</v>
      </c>
      <c r="AR417" s="81">
        <f t="shared" si="389"/>
        <v>0</v>
      </c>
      <c r="AS417" s="81">
        <f t="shared" si="389"/>
        <v>0</v>
      </c>
      <c r="AT417" s="81">
        <f t="shared" si="389"/>
        <v>0</v>
      </c>
      <c r="AU417" s="81">
        <f t="shared" si="389"/>
        <v>0</v>
      </c>
      <c r="AV417" s="81">
        <f t="shared" si="389"/>
        <v>0</v>
      </c>
      <c r="AW417" s="81">
        <f t="shared" si="389"/>
        <v>0</v>
      </c>
      <c r="AX417" s="81">
        <f t="shared" si="389"/>
        <v>0</v>
      </c>
      <c r="AY417" s="81">
        <f t="shared" si="389"/>
        <v>275</v>
      </c>
      <c r="AZ417" s="81">
        <f t="shared" si="389"/>
        <v>0</v>
      </c>
      <c r="BA417" s="81">
        <f t="shared" si="389"/>
        <v>0</v>
      </c>
      <c r="BB417" s="81">
        <f t="shared" si="389"/>
        <v>0</v>
      </c>
      <c r="BC417" s="81">
        <f t="shared" si="389"/>
        <v>0</v>
      </c>
      <c r="BD417" s="81">
        <f t="shared" si="389"/>
        <v>0</v>
      </c>
      <c r="BE417" s="81">
        <f t="shared" si="389"/>
        <v>0</v>
      </c>
      <c r="BF417" s="81">
        <f t="shared" si="389"/>
        <v>0</v>
      </c>
      <c r="BG417" s="81">
        <f t="shared" si="389"/>
        <v>579</v>
      </c>
      <c r="BH417" s="81">
        <f t="shared" si="389"/>
        <v>579</v>
      </c>
      <c r="BI417" s="81">
        <f t="shared" si="389"/>
        <v>128258</v>
      </c>
      <c r="BJ417" s="81">
        <f t="shared" si="389"/>
        <v>55031</v>
      </c>
      <c r="BK417" s="81">
        <f t="shared" si="389"/>
        <v>54007</v>
      </c>
      <c r="BL417" s="81">
        <f t="shared" si="389"/>
        <v>579</v>
      </c>
      <c r="BM417" s="81">
        <f t="shared" si="389"/>
        <v>275</v>
      </c>
      <c r="BN417" s="81">
        <f t="shared" si="389"/>
        <v>42631</v>
      </c>
      <c r="BO417" s="81">
        <f t="shared" si="389"/>
        <v>327</v>
      </c>
      <c r="BP417" s="81">
        <f t="shared" si="389"/>
        <v>53528</v>
      </c>
      <c r="BQ417" s="81">
        <f t="shared" si="389"/>
        <v>11986</v>
      </c>
      <c r="BR417" s="81">
        <f t="shared" si="389"/>
        <v>26586</v>
      </c>
      <c r="BS417" s="35"/>
      <c r="BT417" s="171"/>
    </row>
    <row r="418" spans="1:72" s="20" customFormat="1" ht="30" x14ac:dyDescent="0.2">
      <c r="A418" s="131">
        <v>1</v>
      </c>
      <c r="B418" s="186" t="s">
        <v>810</v>
      </c>
      <c r="C418" s="69"/>
      <c r="D418" s="70"/>
      <c r="E418" s="43"/>
      <c r="F418" s="129" t="s">
        <v>943</v>
      </c>
      <c r="G418" s="118">
        <v>3738</v>
      </c>
      <c r="H418" s="118">
        <v>2600</v>
      </c>
      <c r="I418" s="118"/>
      <c r="J418" s="119"/>
      <c r="K418" s="119"/>
      <c r="L418" s="117"/>
      <c r="M418" s="117"/>
      <c r="N418" s="117"/>
      <c r="O418" s="117"/>
      <c r="P418" s="117"/>
      <c r="Q418" s="117"/>
      <c r="R418" s="117"/>
      <c r="S418" s="117"/>
      <c r="T418" s="118"/>
      <c r="U418" s="118"/>
      <c r="V418" s="117"/>
      <c r="W418" s="117"/>
      <c r="X418" s="119"/>
      <c r="Y418" s="118"/>
      <c r="Z418" s="118"/>
      <c r="AA418" s="118"/>
      <c r="AB418" s="117"/>
      <c r="AC418" s="117"/>
      <c r="AD418" s="118"/>
      <c r="AE418" s="117"/>
      <c r="AF418" s="117"/>
      <c r="AG418" s="117"/>
      <c r="AH418" s="117"/>
      <c r="AI418" s="117"/>
      <c r="AJ418" s="117"/>
      <c r="AK418" s="117"/>
      <c r="AL418" s="117"/>
      <c r="AM418" s="117"/>
      <c r="AN418" s="117"/>
      <c r="AO418" s="117"/>
      <c r="AP418" s="118"/>
      <c r="AQ418" s="118"/>
      <c r="AR418" s="118"/>
      <c r="AS418" s="117"/>
      <c r="AT418" s="117"/>
      <c r="AU418" s="119"/>
      <c r="AV418" s="118"/>
      <c r="AW418" s="118"/>
      <c r="AX418" s="118"/>
      <c r="AY418" s="118">
        <v>55</v>
      </c>
      <c r="AZ418" s="130"/>
      <c r="BA418" s="130"/>
      <c r="BB418" s="118"/>
      <c r="BC418" s="118"/>
      <c r="BD418" s="117"/>
      <c r="BE418" s="118"/>
      <c r="BF418" s="118">
        <f t="shared" ref="BF418:BF425" si="390">BE418</f>
        <v>0</v>
      </c>
      <c r="BG418" s="118">
        <v>55</v>
      </c>
      <c r="BH418" s="117">
        <f t="shared" ref="BH418:BH426" si="391">BG418</f>
        <v>55</v>
      </c>
      <c r="BI418" s="117">
        <v>17000</v>
      </c>
      <c r="BJ418" s="117"/>
      <c r="BK418" s="117">
        <f t="shared" si="371"/>
        <v>2600</v>
      </c>
      <c r="BL418" s="117">
        <f t="shared" ref="BL418:BL426" si="392">BH418</f>
        <v>55</v>
      </c>
      <c r="BM418" s="117">
        <f t="shared" si="369"/>
        <v>55</v>
      </c>
      <c r="BN418" s="117">
        <f>H418-BL418</f>
        <v>2545</v>
      </c>
      <c r="BO418" s="118"/>
      <c r="BP418" s="118">
        <f t="shared" ref="BP418:BP426" si="393">BN418+BO418</f>
        <v>2545</v>
      </c>
      <c r="BQ418" s="117"/>
      <c r="BR418" s="117">
        <v>1200</v>
      </c>
      <c r="BS418" s="17" t="s">
        <v>112</v>
      </c>
      <c r="BT418" s="165"/>
    </row>
    <row r="419" spans="1:72" s="20" customFormat="1" ht="30" x14ac:dyDescent="0.2">
      <c r="A419" s="131">
        <f t="shared" ref="A419:A426" si="394">A418+1</f>
        <v>2</v>
      </c>
      <c r="B419" s="186" t="s">
        <v>811</v>
      </c>
      <c r="C419" s="69"/>
      <c r="D419" s="70"/>
      <c r="E419" s="43"/>
      <c r="F419" s="129" t="s">
        <v>944</v>
      </c>
      <c r="G419" s="118">
        <v>11950</v>
      </c>
      <c r="H419" s="118">
        <v>8800</v>
      </c>
      <c r="I419" s="118"/>
      <c r="J419" s="119"/>
      <c r="K419" s="119"/>
      <c r="L419" s="117"/>
      <c r="M419" s="117"/>
      <c r="N419" s="117"/>
      <c r="O419" s="117"/>
      <c r="P419" s="117"/>
      <c r="Q419" s="117"/>
      <c r="R419" s="117"/>
      <c r="S419" s="117"/>
      <c r="T419" s="118"/>
      <c r="U419" s="118"/>
      <c r="V419" s="117"/>
      <c r="W419" s="117"/>
      <c r="X419" s="119"/>
      <c r="Y419" s="118"/>
      <c r="Z419" s="118"/>
      <c r="AA419" s="118"/>
      <c r="AB419" s="117"/>
      <c r="AC419" s="117"/>
      <c r="AD419" s="118"/>
      <c r="AE419" s="117"/>
      <c r="AF419" s="117"/>
      <c r="AG419" s="117"/>
      <c r="AH419" s="117"/>
      <c r="AI419" s="117"/>
      <c r="AJ419" s="117"/>
      <c r="AK419" s="117"/>
      <c r="AL419" s="117"/>
      <c r="AM419" s="117"/>
      <c r="AN419" s="117"/>
      <c r="AO419" s="117"/>
      <c r="AP419" s="118"/>
      <c r="AQ419" s="118"/>
      <c r="AR419" s="118"/>
      <c r="AS419" s="117"/>
      <c r="AT419" s="117"/>
      <c r="AU419" s="119"/>
      <c r="AV419" s="118"/>
      <c r="AW419" s="118"/>
      <c r="AX419" s="118"/>
      <c r="AY419" s="118">
        <v>170</v>
      </c>
      <c r="AZ419" s="130"/>
      <c r="BA419" s="130"/>
      <c r="BB419" s="118"/>
      <c r="BC419" s="118"/>
      <c r="BD419" s="117"/>
      <c r="BE419" s="118"/>
      <c r="BF419" s="118">
        <f t="shared" si="390"/>
        <v>0</v>
      </c>
      <c r="BG419" s="118">
        <v>170</v>
      </c>
      <c r="BH419" s="117">
        <f t="shared" si="391"/>
        <v>170</v>
      </c>
      <c r="BI419" s="117">
        <v>1229</v>
      </c>
      <c r="BJ419" s="117">
        <f>BI418-BI419</f>
        <v>15771</v>
      </c>
      <c r="BK419" s="117">
        <f t="shared" si="371"/>
        <v>8800</v>
      </c>
      <c r="BL419" s="117">
        <f t="shared" si="392"/>
        <v>170</v>
      </c>
      <c r="BM419" s="117">
        <f t="shared" si="369"/>
        <v>170</v>
      </c>
      <c r="BN419" s="117">
        <f>H419-BL419</f>
        <v>8630</v>
      </c>
      <c r="BO419" s="118"/>
      <c r="BP419" s="118">
        <f t="shared" si="393"/>
        <v>8630</v>
      </c>
      <c r="BQ419" s="117"/>
      <c r="BR419" s="117">
        <v>3000</v>
      </c>
      <c r="BS419" s="17" t="s">
        <v>112</v>
      </c>
      <c r="BT419" s="165"/>
    </row>
    <row r="420" spans="1:72" s="20" customFormat="1" ht="30" x14ac:dyDescent="0.2">
      <c r="A420" s="131">
        <f t="shared" si="394"/>
        <v>3</v>
      </c>
      <c r="B420" s="182" t="s">
        <v>812</v>
      </c>
      <c r="C420" s="69"/>
      <c r="D420" s="70"/>
      <c r="E420" s="43"/>
      <c r="F420" s="21" t="s">
        <v>813</v>
      </c>
      <c r="G420" s="118">
        <v>10646</v>
      </c>
      <c r="H420" s="118">
        <v>8600</v>
      </c>
      <c r="I420" s="118"/>
      <c r="J420" s="119"/>
      <c r="K420" s="119"/>
      <c r="L420" s="117"/>
      <c r="M420" s="117"/>
      <c r="N420" s="117"/>
      <c r="O420" s="117"/>
      <c r="P420" s="117"/>
      <c r="Q420" s="117"/>
      <c r="R420" s="117"/>
      <c r="S420" s="117"/>
      <c r="T420" s="118"/>
      <c r="U420" s="118"/>
      <c r="V420" s="117"/>
      <c r="W420" s="117"/>
      <c r="X420" s="119"/>
      <c r="Y420" s="118"/>
      <c r="Z420" s="118"/>
      <c r="AA420" s="118"/>
      <c r="AB420" s="117"/>
      <c r="AC420" s="117"/>
      <c r="AD420" s="118"/>
      <c r="AE420" s="117"/>
      <c r="AF420" s="117"/>
      <c r="AG420" s="117"/>
      <c r="AH420" s="117"/>
      <c r="AI420" s="117"/>
      <c r="AJ420" s="117"/>
      <c r="AK420" s="117"/>
      <c r="AL420" s="117"/>
      <c r="AM420" s="117"/>
      <c r="AN420" s="117"/>
      <c r="AO420" s="117"/>
      <c r="AP420" s="118"/>
      <c r="AQ420" s="118"/>
      <c r="AR420" s="118"/>
      <c r="AS420" s="117"/>
      <c r="AT420" s="117"/>
      <c r="AU420" s="119"/>
      <c r="AV420" s="118"/>
      <c r="AW420" s="118"/>
      <c r="AX420" s="118"/>
      <c r="AY420" s="118"/>
      <c r="AZ420" s="130"/>
      <c r="BA420" s="130"/>
      <c r="BB420" s="118"/>
      <c r="BC420" s="118"/>
      <c r="BD420" s="117"/>
      <c r="BE420" s="118"/>
      <c r="BF420" s="118">
        <f>BE420</f>
        <v>0</v>
      </c>
      <c r="BG420" s="118"/>
      <c r="BH420" s="117">
        <f>BG420</f>
        <v>0</v>
      </c>
      <c r="BI420" s="118">
        <v>10646</v>
      </c>
      <c r="BJ420" s="118">
        <v>8600</v>
      </c>
      <c r="BK420" s="117">
        <f t="shared" si="371"/>
        <v>8600</v>
      </c>
      <c r="BL420" s="117">
        <f>BH420</f>
        <v>0</v>
      </c>
      <c r="BM420" s="117">
        <f t="shared" si="369"/>
        <v>0</v>
      </c>
      <c r="BN420" s="117">
        <f>BJ420-BL420</f>
        <v>8600</v>
      </c>
      <c r="BO420" s="118"/>
      <c r="BP420" s="118">
        <f>BN420+BO420</f>
        <v>8600</v>
      </c>
      <c r="BQ420" s="117">
        <v>3000</v>
      </c>
      <c r="BR420" s="117">
        <v>3000</v>
      </c>
      <c r="BS420" s="23" t="s">
        <v>149</v>
      </c>
      <c r="BT420" s="165"/>
    </row>
    <row r="421" spans="1:72" s="10" customFormat="1" ht="60" x14ac:dyDescent="0.2">
      <c r="A421" s="131">
        <f t="shared" si="394"/>
        <v>4</v>
      </c>
      <c r="B421" s="186" t="s">
        <v>945</v>
      </c>
      <c r="C421" s="74"/>
      <c r="D421" s="75"/>
      <c r="E421" s="76"/>
      <c r="F421" s="131" t="s">
        <v>955</v>
      </c>
      <c r="G421" s="118">
        <v>72225</v>
      </c>
      <c r="H421" s="118">
        <v>7200</v>
      </c>
      <c r="I421" s="118"/>
      <c r="J421" s="119"/>
      <c r="K421" s="119"/>
      <c r="L421" s="117"/>
      <c r="M421" s="117"/>
      <c r="N421" s="117"/>
      <c r="O421" s="117"/>
      <c r="P421" s="117"/>
      <c r="Q421" s="117"/>
      <c r="R421" s="117"/>
      <c r="S421" s="117"/>
      <c r="T421" s="118"/>
      <c r="U421" s="118"/>
      <c r="V421" s="117"/>
      <c r="W421" s="117"/>
      <c r="X421" s="119"/>
      <c r="Y421" s="118"/>
      <c r="Z421" s="118"/>
      <c r="AA421" s="118"/>
      <c r="AB421" s="117"/>
      <c r="AC421" s="117"/>
      <c r="AD421" s="118"/>
      <c r="AE421" s="117"/>
      <c r="AF421" s="117"/>
      <c r="AG421" s="117"/>
      <c r="AH421" s="117"/>
      <c r="AI421" s="117"/>
      <c r="AJ421" s="117"/>
      <c r="AK421" s="117"/>
      <c r="AL421" s="117"/>
      <c r="AM421" s="117"/>
      <c r="AN421" s="117"/>
      <c r="AO421" s="117"/>
      <c r="AP421" s="118"/>
      <c r="AQ421" s="118"/>
      <c r="AR421" s="118"/>
      <c r="AS421" s="117"/>
      <c r="AT421" s="117"/>
      <c r="AU421" s="119"/>
      <c r="AV421" s="118"/>
      <c r="AW421" s="118"/>
      <c r="AX421" s="118"/>
      <c r="AY421" s="118">
        <v>0</v>
      </c>
      <c r="AZ421" s="130"/>
      <c r="BA421" s="130"/>
      <c r="BB421" s="118"/>
      <c r="BC421" s="118"/>
      <c r="BD421" s="117"/>
      <c r="BE421" s="118"/>
      <c r="BF421" s="118">
        <f t="shared" si="390"/>
        <v>0</v>
      </c>
      <c r="BG421" s="117">
        <v>214</v>
      </c>
      <c r="BH421" s="117">
        <f>BG421</f>
        <v>214</v>
      </c>
      <c r="BI421" s="117">
        <f>G421</f>
        <v>72225</v>
      </c>
      <c r="BJ421" s="117">
        <f>H421</f>
        <v>7200</v>
      </c>
      <c r="BK421" s="117">
        <f t="shared" si="371"/>
        <v>7200</v>
      </c>
      <c r="BL421" s="117">
        <f>BH421</f>
        <v>214</v>
      </c>
      <c r="BM421" s="117">
        <f t="shared" si="369"/>
        <v>0</v>
      </c>
      <c r="BN421" s="117">
        <f>BJ421-BL421</f>
        <v>6986</v>
      </c>
      <c r="BO421" s="118"/>
      <c r="BP421" s="118">
        <f>BN421+BO421</f>
        <v>6986</v>
      </c>
      <c r="BQ421" s="117">
        <v>6986</v>
      </c>
      <c r="BR421" s="117">
        <v>6986</v>
      </c>
      <c r="BS421" s="17" t="s">
        <v>951</v>
      </c>
      <c r="BT421" s="165"/>
    </row>
    <row r="422" spans="1:72" s="20" customFormat="1" ht="30" x14ac:dyDescent="0.2">
      <c r="A422" s="131">
        <f t="shared" si="394"/>
        <v>5</v>
      </c>
      <c r="B422" s="186" t="s">
        <v>814</v>
      </c>
      <c r="C422" s="69"/>
      <c r="D422" s="70"/>
      <c r="E422" s="43"/>
      <c r="F422" s="21" t="s">
        <v>946</v>
      </c>
      <c r="G422" s="118">
        <v>3466</v>
      </c>
      <c r="H422" s="118">
        <v>3120</v>
      </c>
      <c r="I422" s="118"/>
      <c r="J422" s="119"/>
      <c r="K422" s="119"/>
      <c r="L422" s="117"/>
      <c r="M422" s="117"/>
      <c r="N422" s="117"/>
      <c r="O422" s="117"/>
      <c r="P422" s="117"/>
      <c r="Q422" s="117"/>
      <c r="R422" s="117"/>
      <c r="S422" s="117"/>
      <c r="T422" s="118"/>
      <c r="U422" s="118"/>
      <c r="V422" s="117"/>
      <c r="W422" s="117"/>
      <c r="X422" s="119"/>
      <c r="Y422" s="118"/>
      <c r="Z422" s="118"/>
      <c r="AA422" s="118"/>
      <c r="AB422" s="117"/>
      <c r="AC422" s="117"/>
      <c r="AD422" s="118"/>
      <c r="AE422" s="117"/>
      <c r="AF422" s="117"/>
      <c r="AG422" s="117"/>
      <c r="AH422" s="117"/>
      <c r="AI422" s="117"/>
      <c r="AJ422" s="117"/>
      <c r="AK422" s="117"/>
      <c r="AL422" s="117"/>
      <c r="AM422" s="117"/>
      <c r="AN422" s="117"/>
      <c r="AO422" s="117"/>
      <c r="AP422" s="118"/>
      <c r="AQ422" s="118"/>
      <c r="AR422" s="118"/>
      <c r="AS422" s="117"/>
      <c r="AT422" s="117"/>
      <c r="AU422" s="119"/>
      <c r="AV422" s="118"/>
      <c r="AW422" s="118"/>
      <c r="AX422" s="118"/>
      <c r="AY422" s="118">
        <v>50</v>
      </c>
      <c r="AZ422" s="130"/>
      <c r="BA422" s="130"/>
      <c r="BB422" s="118"/>
      <c r="BC422" s="118"/>
      <c r="BD422" s="117"/>
      <c r="BE422" s="118"/>
      <c r="BF422" s="118">
        <f t="shared" si="390"/>
        <v>0</v>
      </c>
      <c r="BG422" s="118">
        <v>50</v>
      </c>
      <c r="BH422" s="117">
        <f t="shared" si="391"/>
        <v>50</v>
      </c>
      <c r="BI422" s="117"/>
      <c r="BJ422" s="117"/>
      <c r="BK422" s="117">
        <f t="shared" si="371"/>
        <v>3447</v>
      </c>
      <c r="BL422" s="117">
        <f t="shared" si="392"/>
        <v>50</v>
      </c>
      <c r="BM422" s="117">
        <f t="shared" si="369"/>
        <v>50</v>
      </c>
      <c r="BN422" s="117">
        <f>H422-BL422</f>
        <v>3070</v>
      </c>
      <c r="BO422" s="118">
        <v>327</v>
      </c>
      <c r="BP422" s="118">
        <f t="shared" si="393"/>
        <v>3397</v>
      </c>
      <c r="BQ422" s="117">
        <v>2000</v>
      </c>
      <c r="BR422" s="117">
        <v>1500</v>
      </c>
      <c r="BS422" s="17" t="s">
        <v>766</v>
      </c>
      <c r="BT422" s="165"/>
    </row>
    <row r="423" spans="1:72" s="20" customFormat="1" ht="45" x14ac:dyDescent="0.2">
      <c r="A423" s="131">
        <f t="shared" si="394"/>
        <v>6</v>
      </c>
      <c r="B423" s="186" t="s">
        <v>815</v>
      </c>
      <c r="C423" s="69"/>
      <c r="D423" s="70"/>
      <c r="E423" s="43"/>
      <c r="F423" s="131" t="s">
        <v>982</v>
      </c>
      <c r="G423" s="118">
        <v>5871</v>
      </c>
      <c r="H423" s="118">
        <v>3000</v>
      </c>
      <c r="I423" s="118"/>
      <c r="J423" s="119"/>
      <c r="K423" s="119"/>
      <c r="L423" s="117"/>
      <c r="M423" s="117"/>
      <c r="N423" s="117"/>
      <c r="O423" s="117"/>
      <c r="P423" s="117"/>
      <c r="Q423" s="117"/>
      <c r="R423" s="117"/>
      <c r="S423" s="117"/>
      <c r="T423" s="118"/>
      <c r="U423" s="118"/>
      <c r="V423" s="117"/>
      <c r="W423" s="117"/>
      <c r="X423" s="119"/>
      <c r="Y423" s="118"/>
      <c r="Z423" s="118"/>
      <c r="AA423" s="118"/>
      <c r="AB423" s="117"/>
      <c r="AC423" s="117"/>
      <c r="AD423" s="118"/>
      <c r="AE423" s="117"/>
      <c r="AF423" s="117"/>
      <c r="AG423" s="117"/>
      <c r="AH423" s="117"/>
      <c r="AI423" s="117"/>
      <c r="AJ423" s="117"/>
      <c r="AK423" s="117"/>
      <c r="AL423" s="117"/>
      <c r="AM423" s="117"/>
      <c r="AN423" s="117"/>
      <c r="AO423" s="117"/>
      <c r="AP423" s="118"/>
      <c r="AQ423" s="118"/>
      <c r="AR423" s="118"/>
      <c r="AS423" s="117"/>
      <c r="AT423" s="117"/>
      <c r="AU423" s="119"/>
      <c r="AV423" s="118"/>
      <c r="AW423" s="118"/>
      <c r="AX423" s="118"/>
      <c r="AY423" s="118"/>
      <c r="AZ423" s="130"/>
      <c r="BA423" s="130"/>
      <c r="BB423" s="118"/>
      <c r="BC423" s="118"/>
      <c r="BD423" s="117"/>
      <c r="BE423" s="118"/>
      <c r="BF423" s="118"/>
      <c r="BG423" s="118">
        <v>30</v>
      </c>
      <c r="BH423" s="117">
        <f t="shared" si="391"/>
        <v>30</v>
      </c>
      <c r="BI423" s="118">
        <v>5871</v>
      </c>
      <c r="BJ423" s="118">
        <v>3000</v>
      </c>
      <c r="BK423" s="117">
        <f t="shared" si="371"/>
        <v>3000</v>
      </c>
      <c r="BL423" s="117">
        <f t="shared" si="392"/>
        <v>30</v>
      </c>
      <c r="BM423" s="117">
        <f t="shared" si="369"/>
        <v>0</v>
      </c>
      <c r="BN423" s="117"/>
      <c r="BO423" s="118"/>
      <c r="BP423" s="118">
        <f>BJ423-BL423</f>
        <v>2970</v>
      </c>
      <c r="BQ423" s="117"/>
      <c r="BR423" s="117">
        <v>1500</v>
      </c>
      <c r="BS423" s="23" t="s">
        <v>809</v>
      </c>
      <c r="BT423" s="165"/>
    </row>
    <row r="424" spans="1:72" s="20" customFormat="1" ht="45" x14ac:dyDescent="0.2">
      <c r="A424" s="131">
        <f t="shared" si="394"/>
        <v>7</v>
      </c>
      <c r="B424" s="186" t="s">
        <v>816</v>
      </c>
      <c r="C424" s="69"/>
      <c r="D424" s="70"/>
      <c r="E424" s="43"/>
      <c r="F424" s="131" t="s">
        <v>983</v>
      </c>
      <c r="G424" s="118">
        <v>8509</v>
      </c>
      <c r="H424" s="118">
        <v>7660</v>
      </c>
      <c r="I424" s="118"/>
      <c r="J424" s="119"/>
      <c r="K424" s="119"/>
      <c r="L424" s="117"/>
      <c r="M424" s="117"/>
      <c r="N424" s="117"/>
      <c r="O424" s="117"/>
      <c r="P424" s="117"/>
      <c r="Q424" s="117"/>
      <c r="R424" s="117"/>
      <c r="S424" s="117"/>
      <c r="T424" s="118"/>
      <c r="U424" s="118"/>
      <c r="V424" s="117"/>
      <c r="W424" s="117"/>
      <c r="X424" s="119"/>
      <c r="Y424" s="118"/>
      <c r="Z424" s="118"/>
      <c r="AA424" s="118"/>
      <c r="AB424" s="117"/>
      <c r="AC424" s="117"/>
      <c r="AD424" s="118"/>
      <c r="AE424" s="117"/>
      <c r="AF424" s="117"/>
      <c r="AG424" s="117"/>
      <c r="AH424" s="117"/>
      <c r="AI424" s="117"/>
      <c r="AJ424" s="117"/>
      <c r="AK424" s="117"/>
      <c r="AL424" s="117"/>
      <c r="AM424" s="117"/>
      <c r="AN424" s="117"/>
      <c r="AO424" s="117"/>
      <c r="AP424" s="118"/>
      <c r="AQ424" s="118"/>
      <c r="AR424" s="118"/>
      <c r="AS424" s="117"/>
      <c r="AT424" s="117"/>
      <c r="AU424" s="119"/>
      <c r="AV424" s="118"/>
      <c r="AW424" s="118"/>
      <c r="AX424" s="118"/>
      <c r="AY424" s="118"/>
      <c r="AZ424" s="130"/>
      <c r="BA424" s="130"/>
      <c r="BB424" s="118"/>
      <c r="BC424" s="118"/>
      <c r="BD424" s="117"/>
      <c r="BE424" s="118"/>
      <c r="BF424" s="118"/>
      <c r="BG424" s="118">
        <v>60</v>
      </c>
      <c r="BH424" s="117">
        <f t="shared" si="391"/>
        <v>60</v>
      </c>
      <c r="BI424" s="118">
        <v>8509</v>
      </c>
      <c r="BJ424" s="118">
        <v>7660</v>
      </c>
      <c r="BK424" s="117">
        <f t="shared" si="371"/>
        <v>7660</v>
      </c>
      <c r="BL424" s="117">
        <f t="shared" si="392"/>
        <v>60</v>
      </c>
      <c r="BM424" s="117">
        <f t="shared" si="369"/>
        <v>0</v>
      </c>
      <c r="BN424" s="117"/>
      <c r="BO424" s="118"/>
      <c r="BP424" s="118">
        <f>BJ424-BL424</f>
        <v>7600</v>
      </c>
      <c r="BQ424" s="117"/>
      <c r="BR424" s="117">
        <v>3000</v>
      </c>
      <c r="BS424" s="23" t="s">
        <v>809</v>
      </c>
      <c r="BT424" s="165"/>
    </row>
    <row r="425" spans="1:72" s="20" customFormat="1" ht="30" x14ac:dyDescent="0.2">
      <c r="A425" s="131">
        <f t="shared" si="394"/>
        <v>8</v>
      </c>
      <c r="B425" s="196" t="s">
        <v>817</v>
      </c>
      <c r="C425" s="69"/>
      <c r="D425" s="70"/>
      <c r="E425" s="43"/>
      <c r="F425" s="21" t="s">
        <v>818</v>
      </c>
      <c r="G425" s="118">
        <v>4709</v>
      </c>
      <c r="H425" s="117">
        <v>4800</v>
      </c>
      <c r="I425" s="118"/>
      <c r="J425" s="119"/>
      <c r="K425" s="119"/>
      <c r="L425" s="117"/>
      <c r="M425" s="117"/>
      <c r="N425" s="117"/>
      <c r="O425" s="117"/>
      <c r="P425" s="117"/>
      <c r="Q425" s="117"/>
      <c r="R425" s="117"/>
      <c r="S425" s="117"/>
      <c r="T425" s="118"/>
      <c r="U425" s="118"/>
      <c r="V425" s="117"/>
      <c r="W425" s="117"/>
      <c r="X425" s="119"/>
      <c r="Y425" s="118"/>
      <c r="Z425" s="118"/>
      <c r="AA425" s="118"/>
      <c r="AB425" s="117"/>
      <c r="AC425" s="117"/>
      <c r="AD425" s="118"/>
      <c r="AE425" s="117"/>
      <c r="AF425" s="117"/>
      <c r="AG425" s="117"/>
      <c r="AH425" s="117"/>
      <c r="AI425" s="117"/>
      <c r="AJ425" s="117"/>
      <c r="AK425" s="117"/>
      <c r="AL425" s="117"/>
      <c r="AM425" s="117"/>
      <c r="AN425" s="117"/>
      <c r="AO425" s="117"/>
      <c r="AP425" s="118"/>
      <c r="AQ425" s="118"/>
      <c r="AR425" s="118"/>
      <c r="AS425" s="117"/>
      <c r="AT425" s="117"/>
      <c r="AU425" s="119"/>
      <c r="AV425" s="118"/>
      <c r="AW425" s="118"/>
      <c r="AX425" s="118"/>
      <c r="AY425" s="118"/>
      <c r="AZ425" s="130"/>
      <c r="BA425" s="130"/>
      <c r="BB425" s="118"/>
      <c r="BC425" s="118"/>
      <c r="BD425" s="117"/>
      <c r="BE425" s="118"/>
      <c r="BF425" s="118">
        <f t="shared" si="390"/>
        <v>0</v>
      </c>
      <c r="BG425" s="118"/>
      <c r="BH425" s="117">
        <f t="shared" si="391"/>
        <v>0</v>
      </c>
      <c r="BI425" s="118">
        <f>G425</f>
        <v>4709</v>
      </c>
      <c r="BJ425" s="117">
        <v>4800</v>
      </c>
      <c r="BK425" s="117">
        <f>BL425+BP425-100</f>
        <v>4700</v>
      </c>
      <c r="BL425" s="117">
        <f t="shared" si="392"/>
        <v>0</v>
      </c>
      <c r="BM425" s="117">
        <f t="shared" si="369"/>
        <v>0</v>
      </c>
      <c r="BN425" s="117">
        <f>BJ425-BL425</f>
        <v>4800</v>
      </c>
      <c r="BO425" s="118"/>
      <c r="BP425" s="118">
        <f t="shared" si="393"/>
        <v>4800</v>
      </c>
      <c r="BQ425" s="117"/>
      <c r="BR425" s="117">
        <f>H425/2</f>
        <v>2400</v>
      </c>
      <c r="BS425" s="23" t="s">
        <v>819</v>
      </c>
      <c r="BT425" s="165"/>
    </row>
    <row r="426" spans="1:72" s="20" customFormat="1" ht="30" x14ac:dyDescent="0.2">
      <c r="A426" s="131">
        <f t="shared" si="394"/>
        <v>9</v>
      </c>
      <c r="B426" s="196" t="s">
        <v>820</v>
      </c>
      <c r="C426" s="69"/>
      <c r="D426" s="70"/>
      <c r="E426" s="43"/>
      <c r="F426" s="21" t="s">
        <v>956</v>
      </c>
      <c r="G426" s="117">
        <v>8069</v>
      </c>
      <c r="H426" s="117">
        <v>8000</v>
      </c>
      <c r="I426" s="118"/>
      <c r="J426" s="119"/>
      <c r="K426" s="119"/>
      <c r="L426" s="117"/>
      <c r="M426" s="117"/>
      <c r="N426" s="117"/>
      <c r="O426" s="117"/>
      <c r="P426" s="117"/>
      <c r="Q426" s="117"/>
      <c r="R426" s="117"/>
      <c r="S426" s="117"/>
      <c r="T426" s="118"/>
      <c r="U426" s="118"/>
      <c r="V426" s="117"/>
      <c r="W426" s="117"/>
      <c r="X426" s="119"/>
      <c r="Y426" s="118"/>
      <c r="Z426" s="118"/>
      <c r="AA426" s="118"/>
      <c r="AB426" s="117"/>
      <c r="AC426" s="117"/>
      <c r="AD426" s="118"/>
      <c r="AE426" s="117"/>
      <c r="AF426" s="117"/>
      <c r="AG426" s="117"/>
      <c r="AH426" s="117"/>
      <c r="AI426" s="117"/>
      <c r="AJ426" s="117"/>
      <c r="AK426" s="117"/>
      <c r="AL426" s="117"/>
      <c r="AM426" s="117"/>
      <c r="AN426" s="117"/>
      <c r="AO426" s="117"/>
      <c r="AP426" s="118"/>
      <c r="AQ426" s="118"/>
      <c r="AR426" s="118"/>
      <c r="AS426" s="117"/>
      <c r="AT426" s="117"/>
      <c r="AU426" s="119"/>
      <c r="AV426" s="118"/>
      <c r="AW426" s="118"/>
      <c r="AX426" s="118"/>
      <c r="AY426" s="118"/>
      <c r="AZ426" s="130"/>
      <c r="BA426" s="130"/>
      <c r="BB426" s="118"/>
      <c r="BC426" s="118"/>
      <c r="BD426" s="117"/>
      <c r="BE426" s="118"/>
      <c r="BF426" s="118"/>
      <c r="BG426" s="118"/>
      <c r="BH426" s="117">
        <f t="shared" si="391"/>
        <v>0</v>
      </c>
      <c r="BI426" s="117">
        <v>8069</v>
      </c>
      <c r="BJ426" s="117">
        <v>8000</v>
      </c>
      <c r="BK426" s="117">
        <f t="shared" si="371"/>
        <v>8000</v>
      </c>
      <c r="BL426" s="117">
        <f t="shared" si="392"/>
        <v>0</v>
      </c>
      <c r="BM426" s="117">
        <f t="shared" si="369"/>
        <v>0</v>
      </c>
      <c r="BN426" s="117">
        <f>BJ426-BL426</f>
        <v>8000</v>
      </c>
      <c r="BO426" s="118"/>
      <c r="BP426" s="118">
        <f t="shared" si="393"/>
        <v>8000</v>
      </c>
      <c r="BQ426" s="117"/>
      <c r="BR426" s="117">
        <f>H426/2</f>
        <v>4000</v>
      </c>
      <c r="BS426" s="23" t="s">
        <v>819</v>
      </c>
      <c r="BT426" s="165"/>
    </row>
    <row r="427" spans="1:72" s="10" customFormat="1" ht="15" hidden="1" x14ac:dyDescent="0.2">
      <c r="A427" s="17"/>
      <c r="B427" s="182"/>
      <c r="C427" s="66"/>
      <c r="D427" s="67"/>
      <c r="E427" s="39"/>
      <c r="F427" s="21"/>
      <c r="G427" s="118"/>
      <c r="H427" s="118"/>
      <c r="I427" s="118"/>
      <c r="J427" s="119"/>
      <c r="K427" s="119"/>
      <c r="L427" s="117"/>
      <c r="M427" s="117"/>
      <c r="N427" s="117"/>
      <c r="O427" s="117"/>
      <c r="P427" s="117"/>
      <c r="Q427" s="117"/>
      <c r="R427" s="117"/>
      <c r="S427" s="117"/>
      <c r="T427" s="118"/>
      <c r="U427" s="118"/>
      <c r="V427" s="117"/>
      <c r="W427" s="117"/>
      <c r="X427" s="119"/>
      <c r="Y427" s="118"/>
      <c r="Z427" s="118"/>
      <c r="AA427" s="118"/>
      <c r="AB427" s="117"/>
      <c r="AC427" s="117"/>
      <c r="AD427" s="118"/>
      <c r="AE427" s="117"/>
      <c r="AF427" s="117"/>
      <c r="AG427" s="117"/>
      <c r="AH427" s="117"/>
      <c r="AI427" s="117"/>
      <c r="AJ427" s="117"/>
      <c r="AK427" s="117"/>
      <c r="AL427" s="117"/>
      <c r="AM427" s="117"/>
      <c r="AN427" s="117"/>
      <c r="AO427" s="117"/>
      <c r="AP427" s="118"/>
      <c r="AQ427" s="118"/>
      <c r="AR427" s="118"/>
      <c r="AS427" s="117"/>
      <c r="AT427" s="117"/>
      <c r="AU427" s="119"/>
      <c r="AV427" s="118"/>
      <c r="AW427" s="118"/>
      <c r="AX427" s="118"/>
      <c r="AY427" s="118"/>
      <c r="AZ427" s="130"/>
      <c r="BA427" s="130"/>
      <c r="BB427" s="118"/>
      <c r="BC427" s="118"/>
      <c r="BD427" s="117"/>
      <c r="BE427" s="118"/>
      <c r="BF427" s="118"/>
      <c r="BG427" s="117"/>
      <c r="BH427" s="117"/>
      <c r="BI427" s="117"/>
      <c r="BJ427" s="117"/>
      <c r="BK427" s="117"/>
      <c r="BL427" s="117"/>
      <c r="BM427" s="117"/>
      <c r="BN427" s="117"/>
      <c r="BO427" s="118"/>
      <c r="BP427" s="118"/>
      <c r="BQ427" s="117"/>
      <c r="BR427" s="117"/>
      <c r="BS427" s="23"/>
      <c r="BT427" s="165"/>
    </row>
    <row r="428" spans="1:72" s="20" customFormat="1" ht="15.75" hidden="1" x14ac:dyDescent="0.2">
      <c r="A428" s="131"/>
      <c r="B428" s="186"/>
      <c r="C428" s="69"/>
      <c r="D428" s="70"/>
      <c r="E428" s="43"/>
      <c r="F428" s="131"/>
      <c r="G428" s="118"/>
      <c r="H428" s="118"/>
      <c r="I428" s="118"/>
      <c r="J428" s="119"/>
      <c r="K428" s="119"/>
      <c r="L428" s="117"/>
      <c r="M428" s="117"/>
      <c r="N428" s="117"/>
      <c r="O428" s="117"/>
      <c r="P428" s="117"/>
      <c r="Q428" s="117"/>
      <c r="R428" s="117"/>
      <c r="S428" s="117"/>
      <c r="T428" s="118"/>
      <c r="U428" s="118"/>
      <c r="V428" s="117"/>
      <c r="W428" s="117"/>
      <c r="X428" s="119"/>
      <c r="Y428" s="118"/>
      <c r="Z428" s="118"/>
      <c r="AA428" s="118"/>
      <c r="AB428" s="117"/>
      <c r="AC428" s="117"/>
      <c r="AD428" s="118"/>
      <c r="AE428" s="117"/>
      <c r="AF428" s="117"/>
      <c r="AG428" s="117"/>
      <c r="AH428" s="117"/>
      <c r="AI428" s="117"/>
      <c r="AJ428" s="117"/>
      <c r="AK428" s="117"/>
      <c r="AL428" s="117"/>
      <c r="AM428" s="117"/>
      <c r="AN428" s="117"/>
      <c r="AO428" s="117"/>
      <c r="AP428" s="118"/>
      <c r="AQ428" s="118"/>
      <c r="AR428" s="118"/>
      <c r="AS428" s="117"/>
      <c r="AT428" s="117"/>
      <c r="AU428" s="119"/>
      <c r="AV428" s="118"/>
      <c r="AW428" s="118"/>
      <c r="AX428" s="118"/>
      <c r="AY428" s="118"/>
      <c r="AZ428" s="130"/>
      <c r="BA428" s="130"/>
      <c r="BB428" s="118"/>
      <c r="BC428" s="118"/>
      <c r="BD428" s="117"/>
      <c r="BE428" s="118"/>
      <c r="BF428" s="118"/>
      <c r="BG428" s="118"/>
      <c r="BH428" s="117"/>
      <c r="BI428" s="117"/>
      <c r="BJ428" s="117"/>
      <c r="BK428" s="117"/>
      <c r="BL428" s="117"/>
      <c r="BM428" s="117"/>
      <c r="BN428" s="117"/>
      <c r="BO428" s="118"/>
      <c r="BP428" s="118"/>
      <c r="BQ428" s="117"/>
      <c r="BR428" s="117"/>
      <c r="BS428" s="17"/>
      <c r="BT428" s="165"/>
    </row>
    <row r="429" spans="1:72" s="10" customFormat="1" ht="15" hidden="1" x14ac:dyDescent="0.2">
      <c r="A429" s="35"/>
      <c r="B429" s="179"/>
      <c r="C429" s="21"/>
      <c r="D429" s="55"/>
      <c r="E429" s="39"/>
      <c r="F429" s="53"/>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133"/>
      <c r="AX429" s="38"/>
      <c r="AY429" s="133"/>
      <c r="AZ429" s="133"/>
      <c r="BA429" s="133"/>
      <c r="BB429" s="118"/>
      <c r="BC429" s="38"/>
      <c r="BD429" s="133"/>
      <c r="BE429" s="38"/>
      <c r="BF429" s="38"/>
      <c r="BG429" s="38"/>
      <c r="BH429" s="38"/>
      <c r="BI429" s="38"/>
      <c r="BJ429" s="38"/>
      <c r="BK429" s="117"/>
      <c r="BL429" s="38"/>
      <c r="BM429" s="117"/>
      <c r="BN429" s="38"/>
      <c r="BO429" s="133"/>
      <c r="BP429" s="118"/>
      <c r="BQ429" s="38"/>
      <c r="BR429" s="38"/>
      <c r="BS429" s="56"/>
      <c r="BT429" s="170"/>
    </row>
    <row r="430" spans="1:72" s="10" customFormat="1" ht="15" hidden="1" x14ac:dyDescent="0.2">
      <c r="A430" s="17"/>
      <c r="B430" s="182"/>
      <c r="C430" s="21"/>
      <c r="D430" s="55"/>
      <c r="E430" s="47"/>
      <c r="F430" s="21"/>
      <c r="G430" s="119"/>
      <c r="H430" s="119"/>
      <c r="I430" s="118"/>
      <c r="J430" s="119"/>
      <c r="K430" s="119"/>
      <c r="L430" s="117"/>
      <c r="M430" s="117"/>
      <c r="N430" s="117"/>
      <c r="O430" s="117"/>
      <c r="P430" s="117"/>
      <c r="Q430" s="117"/>
      <c r="R430" s="117"/>
      <c r="S430" s="117"/>
      <c r="T430" s="118"/>
      <c r="U430" s="117"/>
      <c r="V430" s="117"/>
      <c r="W430" s="117"/>
      <c r="X430" s="118"/>
      <c r="Y430" s="118"/>
      <c r="Z430" s="118"/>
      <c r="AA430" s="118"/>
      <c r="AB430" s="117"/>
      <c r="AC430" s="117"/>
      <c r="AD430" s="117"/>
      <c r="AE430" s="117"/>
      <c r="AF430" s="117"/>
      <c r="AG430" s="117"/>
      <c r="AH430" s="117"/>
      <c r="AI430" s="117"/>
      <c r="AJ430" s="117"/>
      <c r="AK430" s="117"/>
      <c r="AL430" s="117"/>
      <c r="AM430" s="117"/>
      <c r="AN430" s="117"/>
      <c r="AO430" s="117"/>
      <c r="AP430" s="118"/>
      <c r="AQ430" s="118"/>
      <c r="AR430" s="118"/>
      <c r="AS430" s="117"/>
      <c r="AT430" s="117"/>
      <c r="AU430" s="118"/>
      <c r="AV430" s="118"/>
      <c r="AW430" s="130"/>
      <c r="AX430" s="118"/>
      <c r="AY430" s="130"/>
      <c r="AZ430" s="130"/>
      <c r="BA430" s="130"/>
      <c r="BB430" s="118"/>
      <c r="BC430" s="118"/>
      <c r="BD430" s="117"/>
      <c r="BE430" s="118"/>
      <c r="BF430" s="118"/>
      <c r="BG430" s="117"/>
      <c r="BH430" s="117"/>
      <c r="BI430" s="117"/>
      <c r="BJ430" s="117"/>
      <c r="BK430" s="117"/>
      <c r="BL430" s="117"/>
      <c r="BM430" s="117"/>
      <c r="BN430" s="117"/>
      <c r="BO430" s="130"/>
      <c r="BP430" s="118"/>
      <c r="BQ430" s="117"/>
      <c r="BR430" s="117"/>
      <c r="BS430" s="23"/>
      <c r="BT430" s="165"/>
    </row>
    <row r="431" spans="1:72" s="10" customFormat="1" ht="15" hidden="1" x14ac:dyDescent="0.2">
      <c r="A431" s="17"/>
      <c r="B431" s="182"/>
      <c r="C431" s="21"/>
      <c r="D431" s="55"/>
      <c r="E431" s="47"/>
      <c r="F431" s="21"/>
      <c r="G431" s="119"/>
      <c r="H431" s="119"/>
      <c r="I431" s="118"/>
      <c r="J431" s="119"/>
      <c r="K431" s="119"/>
      <c r="L431" s="117"/>
      <c r="M431" s="117"/>
      <c r="N431" s="117"/>
      <c r="O431" s="117"/>
      <c r="P431" s="117"/>
      <c r="Q431" s="117"/>
      <c r="R431" s="117"/>
      <c r="S431" s="117"/>
      <c r="T431" s="118"/>
      <c r="U431" s="117"/>
      <c r="V431" s="117"/>
      <c r="W431" s="117"/>
      <c r="X431" s="118"/>
      <c r="Y431" s="118"/>
      <c r="Z431" s="118"/>
      <c r="AA431" s="118"/>
      <c r="AB431" s="117"/>
      <c r="AC431" s="117"/>
      <c r="AD431" s="117"/>
      <c r="AE431" s="117"/>
      <c r="AF431" s="117"/>
      <c r="AG431" s="117"/>
      <c r="AH431" s="117"/>
      <c r="AI431" s="117"/>
      <c r="AJ431" s="117"/>
      <c r="AK431" s="117"/>
      <c r="AL431" s="117"/>
      <c r="AM431" s="117"/>
      <c r="AN431" s="117"/>
      <c r="AO431" s="117"/>
      <c r="AP431" s="118"/>
      <c r="AQ431" s="118"/>
      <c r="AR431" s="118"/>
      <c r="AS431" s="117"/>
      <c r="AT431" s="117"/>
      <c r="AU431" s="118"/>
      <c r="AV431" s="118"/>
      <c r="AW431" s="130"/>
      <c r="AX431" s="118"/>
      <c r="AY431" s="130"/>
      <c r="AZ431" s="130"/>
      <c r="BA431" s="130"/>
      <c r="BB431" s="118"/>
      <c r="BC431" s="118"/>
      <c r="BD431" s="117"/>
      <c r="BE431" s="118"/>
      <c r="BF431" s="118"/>
      <c r="BG431" s="117"/>
      <c r="BH431" s="117"/>
      <c r="BI431" s="117"/>
      <c r="BJ431" s="117"/>
      <c r="BK431" s="117"/>
      <c r="BL431" s="117"/>
      <c r="BM431" s="117"/>
      <c r="BN431" s="117"/>
      <c r="BO431" s="130"/>
      <c r="BP431" s="118"/>
      <c r="BQ431" s="117"/>
      <c r="BR431" s="117"/>
      <c r="BS431" s="23"/>
      <c r="BT431" s="165"/>
    </row>
    <row r="432" spans="1:72" s="10" customFormat="1" ht="15" hidden="1" x14ac:dyDescent="0.2">
      <c r="A432" s="17"/>
      <c r="B432" s="182"/>
      <c r="C432" s="21"/>
      <c r="D432" s="55"/>
      <c r="E432" s="47"/>
      <c r="F432" s="21"/>
      <c r="G432" s="119"/>
      <c r="H432" s="119"/>
      <c r="I432" s="118"/>
      <c r="J432" s="119"/>
      <c r="K432" s="119"/>
      <c r="L432" s="117"/>
      <c r="M432" s="117"/>
      <c r="N432" s="117"/>
      <c r="O432" s="117"/>
      <c r="P432" s="117"/>
      <c r="Q432" s="117"/>
      <c r="R432" s="117"/>
      <c r="S432" s="117"/>
      <c r="T432" s="118"/>
      <c r="U432" s="38"/>
      <c r="V432" s="117"/>
      <c r="W432" s="117"/>
      <c r="X432" s="118"/>
      <c r="Y432" s="118"/>
      <c r="Z432" s="118"/>
      <c r="AA432" s="118"/>
      <c r="AB432" s="38"/>
      <c r="AC432" s="38"/>
      <c r="AD432" s="117"/>
      <c r="AE432" s="117"/>
      <c r="AF432" s="117"/>
      <c r="AG432" s="117"/>
      <c r="AH432" s="38"/>
      <c r="AI432" s="38"/>
      <c r="AJ432" s="38"/>
      <c r="AK432" s="38"/>
      <c r="AL432" s="38"/>
      <c r="AM432" s="38"/>
      <c r="AN432" s="117"/>
      <c r="AO432" s="117"/>
      <c r="AP432" s="118"/>
      <c r="AQ432" s="118"/>
      <c r="AR432" s="118"/>
      <c r="AS432" s="117"/>
      <c r="AT432" s="117"/>
      <c r="AU432" s="118"/>
      <c r="AV432" s="118"/>
      <c r="AW432" s="130"/>
      <c r="AX432" s="118"/>
      <c r="AY432" s="130"/>
      <c r="AZ432" s="130"/>
      <c r="BA432" s="130"/>
      <c r="BB432" s="118"/>
      <c r="BC432" s="118"/>
      <c r="BD432" s="117"/>
      <c r="BE432" s="118"/>
      <c r="BF432" s="118"/>
      <c r="BG432" s="117"/>
      <c r="BH432" s="117"/>
      <c r="BI432" s="117"/>
      <c r="BJ432" s="117"/>
      <c r="BK432" s="117"/>
      <c r="BL432" s="117"/>
      <c r="BM432" s="117"/>
      <c r="BN432" s="117"/>
      <c r="BO432" s="130"/>
      <c r="BP432" s="118"/>
      <c r="BQ432" s="117"/>
      <c r="BR432" s="117"/>
      <c r="BS432" s="23"/>
      <c r="BT432" s="165"/>
    </row>
    <row r="433" spans="1:72" s="10" customFormat="1" ht="15" hidden="1" x14ac:dyDescent="0.2">
      <c r="A433" s="17"/>
      <c r="B433" s="182"/>
      <c r="C433" s="21"/>
      <c r="D433" s="55"/>
      <c r="E433" s="47"/>
      <c r="F433" s="21"/>
      <c r="G433" s="119"/>
      <c r="H433" s="119"/>
      <c r="I433" s="118"/>
      <c r="J433" s="119"/>
      <c r="K433" s="119"/>
      <c r="L433" s="117"/>
      <c r="M433" s="117"/>
      <c r="N433" s="117"/>
      <c r="O433" s="117"/>
      <c r="P433" s="117"/>
      <c r="Q433" s="117"/>
      <c r="R433" s="117"/>
      <c r="S433" s="117"/>
      <c r="T433" s="118"/>
      <c r="U433" s="117"/>
      <c r="V433" s="117"/>
      <c r="W433" s="117"/>
      <c r="X433" s="118"/>
      <c r="Y433" s="118"/>
      <c r="Z433" s="118"/>
      <c r="AA433" s="118"/>
      <c r="AB433" s="117"/>
      <c r="AC433" s="117"/>
      <c r="AD433" s="117"/>
      <c r="AE433" s="117"/>
      <c r="AF433" s="117"/>
      <c r="AG433" s="117"/>
      <c r="AH433" s="117"/>
      <c r="AI433" s="117"/>
      <c r="AJ433" s="117"/>
      <c r="AK433" s="117"/>
      <c r="AL433" s="117"/>
      <c r="AM433" s="117"/>
      <c r="AN433" s="117"/>
      <c r="AO433" s="117"/>
      <c r="AP433" s="118"/>
      <c r="AQ433" s="118"/>
      <c r="AR433" s="118"/>
      <c r="AS433" s="117"/>
      <c r="AT433" s="117"/>
      <c r="AU433" s="118"/>
      <c r="AV433" s="118"/>
      <c r="AW433" s="130"/>
      <c r="AX433" s="118"/>
      <c r="AY433" s="130"/>
      <c r="AZ433" s="130"/>
      <c r="BA433" s="130"/>
      <c r="BB433" s="118"/>
      <c r="BC433" s="118"/>
      <c r="BD433" s="117"/>
      <c r="BE433" s="118"/>
      <c r="BF433" s="118"/>
      <c r="BG433" s="117"/>
      <c r="BH433" s="117"/>
      <c r="BI433" s="117"/>
      <c r="BJ433" s="117"/>
      <c r="BK433" s="117"/>
      <c r="BL433" s="117"/>
      <c r="BM433" s="117"/>
      <c r="BN433" s="117"/>
      <c r="BO433" s="130"/>
      <c r="BP433" s="118"/>
      <c r="BQ433" s="117"/>
      <c r="BR433" s="117"/>
      <c r="BS433" s="23"/>
      <c r="BT433" s="165"/>
    </row>
    <row r="434" spans="1:72" s="10" customFormat="1" ht="15" hidden="1" x14ac:dyDescent="0.2">
      <c r="A434" s="17"/>
      <c r="B434" s="182"/>
      <c r="C434" s="66"/>
      <c r="D434" s="67"/>
      <c r="E434" s="55"/>
      <c r="F434" s="21"/>
      <c r="G434" s="119"/>
      <c r="H434" s="119"/>
      <c r="I434" s="118"/>
      <c r="J434" s="119"/>
      <c r="K434" s="119"/>
      <c r="L434" s="117"/>
      <c r="M434" s="117"/>
      <c r="N434" s="117"/>
      <c r="O434" s="117"/>
      <c r="P434" s="117"/>
      <c r="Q434" s="117"/>
      <c r="R434" s="117"/>
      <c r="S434" s="117"/>
      <c r="T434" s="118"/>
      <c r="U434" s="118"/>
      <c r="V434" s="117"/>
      <c r="W434" s="117"/>
      <c r="X434" s="118"/>
      <c r="Y434" s="118"/>
      <c r="Z434" s="118"/>
      <c r="AA434" s="118"/>
      <c r="AB434" s="118"/>
      <c r="AC434" s="118"/>
      <c r="AD434" s="118"/>
      <c r="AE434" s="117"/>
      <c r="AF434" s="117"/>
      <c r="AG434" s="117"/>
      <c r="AH434" s="118"/>
      <c r="AI434" s="118"/>
      <c r="AJ434" s="118"/>
      <c r="AK434" s="118"/>
      <c r="AL434" s="118"/>
      <c r="AM434" s="118"/>
      <c r="AN434" s="117"/>
      <c r="AO434" s="117"/>
      <c r="AP434" s="118"/>
      <c r="AQ434" s="118"/>
      <c r="AR434" s="118"/>
      <c r="AS434" s="117"/>
      <c r="AT434" s="117"/>
      <c r="AU434" s="118"/>
      <c r="AV434" s="118"/>
      <c r="AW434" s="130"/>
      <c r="AX434" s="118"/>
      <c r="AY434" s="130"/>
      <c r="AZ434" s="130"/>
      <c r="BA434" s="130"/>
      <c r="BB434" s="118"/>
      <c r="BC434" s="118"/>
      <c r="BD434" s="117"/>
      <c r="BE434" s="118"/>
      <c r="BF434" s="118"/>
      <c r="BG434" s="117"/>
      <c r="BH434" s="117"/>
      <c r="BI434" s="117"/>
      <c r="BJ434" s="117"/>
      <c r="BK434" s="117"/>
      <c r="BL434" s="117"/>
      <c r="BM434" s="117"/>
      <c r="BN434" s="117"/>
      <c r="BO434" s="130"/>
      <c r="BP434" s="118"/>
      <c r="BQ434" s="117"/>
      <c r="BR434" s="117"/>
      <c r="BS434" s="23"/>
      <c r="BT434" s="165"/>
    </row>
    <row r="435" spans="1:72" s="16" customFormat="1" ht="15.75" hidden="1" x14ac:dyDescent="0.2">
      <c r="A435" s="17"/>
      <c r="B435" s="182"/>
      <c r="C435" s="69"/>
      <c r="D435" s="70"/>
      <c r="E435" s="63"/>
      <c r="F435" s="21"/>
      <c r="G435" s="119"/>
      <c r="H435" s="119"/>
      <c r="I435" s="118"/>
      <c r="J435" s="119"/>
      <c r="K435" s="119"/>
      <c r="L435" s="117"/>
      <c r="M435" s="117"/>
      <c r="N435" s="117"/>
      <c r="O435" s="117"/>
      <c r="P435" s="117"/>
      <c r="Q435" s="117"/>
      <c r="R435" s="117"/>
      <c r="S435" s="117"/>
      <c r="T435" s="118"/>
      <c r="U435" s="118"/>
      <c r="V435" s="117"/>
      <c r="W435" s="117"/>
      <c r="X435" s="119"/>
      <c r="Y435" s="118"/>
      <c r="Z435" s="118"/>
      <c r="AA435" s="118"/>
      <c r="AB435" s="117"/>
      <c r="AC435" s="117"/>
      <c r="AD435" s="118"/>
      <c r="AE435" s="117"/>
      <c r="AF435" s="117"/>
      <c r="AG435" s="119"/>
      <c r="AH435" s="117"/>
      <c r="AI435" s="117"/>
      <c r="AJ435" s="117"/>
      <c r="AK435" s="117"/>
      <c r="AL435" s="117"/>
      <c r="AM435" s="117"/>
      <c r="AN435" s="117"/>
      <c r="AO435" s="117"/>
      <c r="AP435" s="118"/>
      <c r="AQ435" s="118"/>
      <c r="AR435" s="118"/>
      <c r="AS435" s="117"/>
      <c r="AT435" s="117"/>
      <c r="AU435" s="119"/>
      <c r="AV435" s="118"/>
      <c r="AW435" s="130"/>
      <c r="AX435" s="118"/>
      <c r="AY435" s="130"/>
      <c r="AZ435" s="130"/>
      <c r="BA435" s="130"/>
      <c r="BB435" s="118"/>
      <c r="BC435" s="118"/>
      <c r="BD435" s="117"/>
      <c r="BE435" s="118"/>
      <c r="BF435" s="118"/>
      <c r="BG435" s="117"/>
      <c r="BH435" s="117"/>
      <c r="BI435" s="117"/>
      <c r="BJ435" s="117"/>
      <c r="BK435" s="117"/>
      <c r="BL435" s="117"/>
      <c r="BM435" s="117"/>
      <c r="BN435" s="117"/>
      <c r="BO435" s="130"/>
      <c r="BP435" s="118"/>
      <c r="BQ435" s="117"/>
      <c r="BR435" s="117"/>
      <c r="BS435" s="23"/>
      <c r="BT435" s="165"/>
    </row>
    <row r="436" spans="1:72" s="16" customFormat="1" ht="15.75" hidden="1" x14ac:dyDescent="0.2">
      <c r="A436" s="17"/>
      <c r="B436" s="182"/>
      <c r="C436" s="69"/>
      <c r="D436" s="70"/>
      <c r="E436" s="63"/>
      <c r="F436" s="21"/>
      <c r="G436" s="119"/>
      <c r="H436" s="119"/>
      <c r="I436" s="118"/>
      <c r="J436" s="119"/>
      <c r="K436" s="119"/>
      <c r="L436" s="117"/>
      <c r="M436" s="117"/>
      <c r="N436" s="117"/>
      <c r="O436" s="117"/>
      <c r="P436" s="117"/>
      <c r="Q436" s="117"/>
      <c r="R436" s="117"/>
      <c r="S436" s="117"/>
      <c r="T436" s="118"/>
      <c r="U436" s="118"/>
      <c r="V436" s="117"/>
      <c r="W436" s="117"/>
      <c r="X436" s="119"/>
      <c r="Y436" s="118"/>
      <c r="Z436" s="118"/>
      <c r="AA436" s="118"/>
      <c r="AB436" s="117"/>
      <c r="AC436" s="117"/>
      <c r="AD436" s="118"/>
      <c r="AE436" s="117"/>
      <c r="AF436" s="117"/>
      <c r="AG436" s="119"/>
      <c r="AH436" s="117"/>
      <c r="AI436" s="117"/>
      <c r="AJ436" s="117"/>
      <c r="AK436" s="117"/>
      <c r="AL436" s="117"/>
      <c r="AM436" s="117"/>
      <c r="AN436" s="117"/>
      <c r="AO436" s="117"/>
      <c r="AP436" s="118"/>
      <c r="AQ436" s="118"/>
      <c r="AR436" s="118"/>
      <c r="AS436" s="117"/>
      <c r="AT436" s="117"/>
      <c r="AU436" s="119"/>
      <c r="AV436" s="118"/>
      <c r="AW436" s="130"/>
      <c r="AX436" s="118"/>
      <c r="AY436" s="130"/>
      <c r="AZ436" s="130"/>
      <c r="BA436" s="130"/>
      <c r="BB436" s="118"/>
      <c r="BC436" s="118"/>
      <c r="BD436" s="117"/>
      <c r="BE436" s="118"/>
      <c r="BF436" s="118"/>
      <c r="BG436" s="117"/>
      <c r="BH436" s="117"/>
      <c r="BI436" s="117"/>
      <c r="BJ436" s="117"/>
      <c r="BK436" s="117"/>
      <c r="BL436" s="117"/>
      <c r="BM436" s="117"/>
      <c r="BN436" s="117"/>
      <c r="BO436" s="130"/>
      <c r="BP436" s="118"/>
      <c r="BQ436" s="117"/>
      <c r="BR436" s="117"/>
      <c r="BS436" s="23"/>
      <c r="BT436" s="165"/>
    </row>
    <row r="437" spans="1:72" s="10" customFormat="1" ht="15" x14ac:dyDescent="0.2">
      <c r="A437" s="35" t="s">
        <v>732</v>
      </c>
      <c r="B437" s="179" t="s">
        <v>821</v>
      </c>
      <c r="C437" s="21"/>
      <c r="D437" s="55"/>
      <c r="E437" s="39"/>
      <c r="F437" s="53"/>
      <c r="G437" s="38">
        <f t="shared" ref="G437:BR437" si="395">G445+G469</f>
        <v>112107.2</v>
      </c>
      <c r="H437" s="38">
        <f t="shared" si="395"/>
        <v>56475</v>
      </c>
      <c r="I437" s="38">
        <f t="shared" si="395"/>
        <v>0</v>
      </c>
      <c r="J437" s="38">
        <f t="shared" si="395"/>
        <v>0</v>
      </c>
      <c r="K437" s="38">
        <f t="shared" si="395"/>
        <v>0</v>
      </c>
      <c r="L437" s="38">
        <f t="shared" si="395"/>
        <v>0</v>
      </c>
      <c r="M437" s="38">
        <f t="shared" si="395"/>
        <v>0</v>
      </c>
      <c r="N437" s="38">
        <f t="shared" si="395"/>
        <v>0</v>
      </c>
      <c r="O437" s="38">
        <f t="shared" si="395"/>
        <v>0</v>
      </c>
      <c r="P437" s="38">
        <f t="shared" si="395"/>
        <v>0</v>
      </c>
      <c r="Q437" s="38">
        <f t="shared" si="395"/>
        <v>0</v>
      </c>
      <c r="R437" s="38">
        <f t="shared" si="395"/>
        <v>0</v>
      </c>
      <c r="S437" s="38">
        <f t="shared" si="395"/>
        <v>0</v>
      </c>
      <c r="T437" s="38">
        <f t="shared" si="395"/>
        <v>0</v>
      </c>
      <c r="U437" s="38">
        <f t="shared" si="395"/>
        <v>0</v>
      </c>
      <c r="V437" s="38">
        <f t="shared" si="395"/>
        <v>0</v>
      </c>
      <c r="W437" s="38">
        <f t="shared" si="395"/>
        <v>0</v>
      </c>
      <c r="X437" s="38">
        <f t="shared" si="395"/>
        <v>0</v>
      </c>
      <c r="Y437" s="38">
        <f t="shared" si="395"/>
        <v>0</v>
      </c>
      <c r="Z437" s="38">
        <f t="shared" si="395"/>
        <v>0</v>
      </c>
      <c r="AA437" s="38">
        <f t="shared" si="395"/>
        <v>0</v>
      </c>
      <c r="AB437" s="38">
        <f t="shared" si="395"/>
        <v>0</v>
      </c>
      <c r="AC437" s="38">
        <f t="shared" si="395"/>
        <v>0</v>
      </c>
      <c r="AD437" s="38">
        <f t="shared" si="395"/>
        <v>0</v>
      </c>
      <c r="AE437" s="38">
        <f t="shared" si="395"/>
        <v>0</v>
      </c>
      <c r="AF437" s="38">
        <f t="shared" si="395"/>
        <v>0</v>
      </c>
      <c r="AG437" s="38">
        <f t="shared" si="395"/>
        <v>0</v>
      </c>
      <c r="AH437" s="38">
        <f t="shared" si="395"/>
        <v>0</v>
      </c>
      <c r="AI437" s="38">
        <f t="shared" si="395"/>
        <v>0</v>
      </c>
      <c r="AJ437" s="38">
        <f t="shared" si="395"/>
        <v>0</v>
      </c>
      <c r="AK437" s="38">
        <f t="shared" si="395"/>
        <v>0</v>
      </c>
      <c r="AL437" s="38">
        <f t="shared" si="395"/>
        <v>0</v>
      </c>
      <c r="AM437" s="38">
        <f t="shared" si="395"/>
        <v>0</v>
      </c>
      <c r="AN437" s="38">
        <f t="shared" si="395"/>
        <v>0</v>
      </c>
      <c r="AO437" s="38">
        <f t="shared" si="395"/>
        <v>0</v>
      </c>
      <c r="AP437" s="38">
        <f t="shared" si="395"/>
        <v>10300</v>
      </c>
      <c r="AQ437" s="38">
        <f t="shared" si="395"/>
        <v>9651</v>
      </c>
      <c r="AR437" s="38">
        <f t="shared" si="395"/>
        <v>10113</v>
      </c>
      <c r="AS437" s="38">
        <f t="shared" si="395"/>
        <v>10300</v>
      </c>
      <c r="AT437" s="38">
        <f t="shared" si="395"/>
        <v>10300</v>
      </c>
      <c r="AU437" s="38">
        <f t="shared" si="395"/>
        <v>86031</v>
      </c>
      <c r="AV437" s="38">
        <f t="shared" si="395"/>
        <v>44200</v>
      </c>
      <c r="AW437" s="38">
        <f t="shared" si="395"/>
        <v>10300</v>
      </c>
      <c r="AX437" s="38">
        <f t="shared" si="395"/>
        <v>33855</v>
      </c>
      <c r="AY437" s="38">
        <f t="shared" si="395"/>
        <v>20305</v>
      </c>
      <c r="AZ437" s="38">
        <f t="shared" si="395"/>
        <v>19800</v>
      </c>
      <c r="BA437" s="38">
        <f t="shared" si="395"/>
        <v>0</v>
      </c>
      <c r="BB437" s="38">
        <f t="shared" si="395"/>
        <v>13550</v>
      </c>
      <c r="BC437" s="38">
        <f t="shared" si="395"/>
        <v>47</v>
      </c>
      <c r="BD437" s="38">
        <f t="shared" si="395"/>
        <v>13503</v>
      </c>
      <c r="BE437" s="38">
        <f t="shared" si="395"/>
        <v>19605</v>
      </c>
      <c r="BF437" s="38">
        <f t="shared" si="395"/>
        <v>19605</v>
      </c>
      <c r="BG437" s="38">
        <f t="shared" si="395"/>
        <v>30605</v>
      </c>
      <c r="BH437" s="38">
        <f t="shared" si="395"/>
        <v>30605</v>
      </c>
      <c r="BI437" s="38">
        <f t="shared" si="395"/>
        <v>113257.2</v>
      </c>
      <c r="BJ437" s="38">
        <f t="shared" si="395"/>
        <v>56475</v>
      </c>
      <c r="BK437" s="38">
        <f t="shared" si="395"/>
        <v>56920</v>
      </c>
      <c r="BL437" s="38">
        <f t="shared" si="395"/>
        <v>30605</v>
      </c>
      <c r="BM437" s="38">
        <f t="shared" si="395"/>
        <v>20305</v>
      </c>
      <c r="BN437" s="38">
        <f t="shared" si="395"/>
        <v>23970</v>
      </c>
      <c r="BO437" s="38">
        <f t="shared" si="395"/>
        <v>345</v>
      </c>
      <c r="BP437" s="38">
        <f t="shared" si="395"/>
        <v>26315</v>
      </c>
      <c r="BQ437" s="38">
        <f t="shared" si="395"/>
        <v>11638</v>
      </c>
      <c r="BR437" s="38">
        <f t="shared" si="395"/>
        <v>25383</v>
      </c>
      <c r="BS437" s="56"/>
      <c r="BT437" s="170"/>
    </row>
    <row r="438" spans="1:72" s="10" customFormat="1" ht="15" hidden="1" x14ac:dyDescent="0.2">
      <c r="A438" s="17"/>
      <c r="B438" s="182"/>
      <c r="C438" s="21"/>
      <c r="D438" s="55"/>
      <c r="E438" s="47"/>
      <c r="F438" s="21"/>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7"/>
      <c r="AL438" s="117"/>
      <c r="AM438" s="117"/>
      <c r="AN438" s="117"/>
      <c r="AO438" s="117"/>
      <c r="AP438" s="117"/>
      <c r="AQ438" s="117"/>
      <c r="AR438" s="117"/>
      <c r="AS438" s="117"/>
      <c r="AT438" s="117"/>
      <c r="AU438" s="117"/>
      <c r="AV438" s="117"/>
      <c r="AW438" s="117"/>
      <c r="AX438" s="117"/>
      <c r="AY438" s="117"/>
      <c r="AZ438" s="117"/>
      <c r="BA438" s="117"/>
      <c r="BB438" s="117"/>
      <c r="BC438" s="117"/>
      <c r="BD438" s="117"/>
      <c r="BE438" s="117"/>
      <c r="BF438" s="117"/>
      <c r="BG438" s="117"/>
      <c r="BH438" s="117"/>
      <c r="BI438" s="117"/>
      <c r="BJ438" s="117"/>
      <c r="BK438" s="117"/>
      <c r="BL438" s="117"/>
      <c r="BM438" s="38"/>
      <c r="BN438" s="117"/>
      <c r="BO438" s="117"/>
      <c r="BP438" s="117"/>
      <c r="BQ438" s="117"/>
      <c r="BR438" s="117"/>
      <c r="BS438" s="23"/>
      <c r="BT438" s="165"/>
    </row>
    <row r="439" spans="1:72" s="10" customFormat="1" ht="15" hidden="1" x14ac:dyDescent="0.2">
      <c r="A439" s="17"/>
      <c r="B439" s="182"/>
      <c r="C439" s="21"/>
      <c r="D439" s="55"/>
      <c r="E439" s="47"/>
      <c r="F439" s="21"/>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7"/>
      <c r="AL439" s="117"/>
      <c r="AM439" s="117"/>
      <c r="AN439" s="117"/>
      <c r="AO439" s="117"/>
      <c r="AP439" s="117"/>
      <c r="AQ439" s="117"/>
      <c r="AR439" s="117"/>
      <c r="AS439" s="117"/>
      <c r="AT439" s="117"/>
      <c r="AU439" s="117"/>
      <c r="AV439" s="117"/>
      <c r="AW439" s="117"/>
      <c r="AX439" s="117"/>
      <c r="AY439" s="117"/>
      <c r="AZ439" s="117"/>
      <c r="BA439" s="117"/>
      <c r="BB439" s="117"/>
      <c r="BC439" s="117"/>
      <c r="BD439" s="117"/>
      <c r="BE439" s="117"/>
      <c r="BF439" s="117"/>
      <c r="BG439" s="117"/>
      <c r="BH439" s="117"/>
      <c r="BI439" s="117"/>
      <c r="BJ439" s="117"/>
      <c r="BK439" s="117"/>
      <c r="BL439" s="117"/>
      <c r="BM439" s="38"/>
      <c r="BN439" s="117"/>
      <c r="BO439" s="117"/>
      <c r="BP439" s="117"/>
      <c r="BQ439" s="117"/>
      <c r="BR439" s="117"/>
      <c r="BS439" s="23"/>
      <c r="BT439" s="165"/>
    </row>
    <row r="440" spans="1:72" s="10" customFormat="1" ht="15" hidden="1" x14ac:dyDescent="0.2">
      <c r="A440" s="17"/>
      <c r="B440" s="182"/>
      <c r="C440" s="21"/>
      <c r="D440" s="55"/>
      <c r="E440" s="47"/>
      <c r="F440" s="21"/>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7"/>
      <c r="AL440" s="117"/>
      <c r="AM440" s="117"/>
      <c r="AN440" s="117"/>
      <c r="AO440" s="117"/>
      <c r="AP440" s="117"/>
      <c r="AQ440" s="117"/>
      <c r="AR440" s="117"/>
      <c r="AS440" s="117"/>
      <c r="AT440" s="117"/>
      <c r="AU440" s="117"/>
      <c r="AV440" s="117"/>
      <c r="AW440" s="117"/>
      <c r="AX440" s="117"/>
      <c r="AY440" s="117"/>
      <c r="AZ440" s="117"/>
      <c r="BA440" s="117"/>
      <c r="BB440" s="117"/>
      <c r="BC440" s="117"/>
      <c r="BD440" s="117"/>
      <c r="BE440" s="117"/>
      <c r="BF440" s="117"/>
      <c r="BG440" s="117"/>
      <c r="BH440" s="117"/>
      <c r="BI440" s="117"/>
      <c r="BJ440" s="117"/>
      <c r="BK440" s="117"/>
      <c r="BL440" s="117"/>
      <c r="BM440" s="38"/>
      <c r="BN440" s="117"/>
      <c r="BO440" s="117"/>
      <c r="BP440" s="117"/>
      <c r="BQ440" s="117"/>
      <c r="BR440" s="117"/>
      <c r="BS440" s="23"/>
      <c r="BT440" s="165"/>
    </row>
    <row r="441" spans="1:72" s="10" customFormat="1" ht="15" hidden="1" x14ac:dyDescent="0.2">
      <c r="A441" s="17"/>
      <c r="B441" s="182"/>
      <c r="C441" s="21"/>
      <c r="D441" s="55"/>
      <c r="E441" s="47"/>
      <c r="F441" s="21"/>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7"/>
      <c r="AL441" s="117"/>
      <c r="AM441" s="117"/>
      <c r="AN441" s="117"/>
      <c r="AO441" s="117"/>
      <c r="AP441" s="117"/>
      <c r="AQ441" s="117"/>
      <c r="AR441" s="117"/>
      <c r="AS441" s="117"/>
      <c r="AT441" s="117"/>
      <c r="AU441" s="117"/>
      <c r="AV441" s="117"/>
      <c r="AW441" s="117"/>
      <c r="AX441" s="117"/>
      <c r="AY441" s="117"/>
      <c r="AZ441" s="117"/>
      <c r="BA441" s="117"/>
      <c r="BB441" s="117"/>
      <c r="BC441" s="117"/>
      <c r="BD441" s="117"/>
      <c r="BE441" s="117"/>
      <c r="BF441" s="117"/>
      <c r="BG441" s="117"/>
      <c r="BH441" s="117"/>
      <c r="BI441" s="117"/>
      <c r="BJ441" s="117"/>
      <c r="BK441" s="117"/>
      <c r="BL441" s="117"/>
      <c r="BM441" s="38"/>
      <c r="BN441" s="117"/>
      <c r="BO441" s="117"/>
      <c r="BP441" s="117"/>
      <c r="BQ441" s="117"/>
      <c r="BR441" s="117"/>
      <c r="BS441" s="23"/>
      <c r="BT441" s="165"/>
    </row>
    <row r="442" spans="1:72" s="10" customFormat="1" ht="15" hidden="1" x14ac:dyDescent="0.2">
      <c r="A442" s="17"/>
      <c r="B442" s="182"/>
      <c r="C442" s="66"/>
      <c r="D442" s="67"/>
      <c r="E442" s="55"/>
      <c r="F442" s="21"/>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7"/>
      <c r="AL442" s="117"/>
      <c r="AM442" s="117"/>
      <c r="AN442" s="117"/>
      <c r="AO442" s="117"/>
      <c r="AP442" s="117"/>
      <c r="AQ442" s="117"/>
      <c r="AR442" s="117"/>
      <c r="AS442" s="117"/>
      <c r="AT442" s="117"/>
      <c r="AU442" s="117"/>
      <c r="AV442" s="117"/>
      <c r="AW442" s="117"/>
      <c r="AX442" s="117"/>
      <c r="AY442" s="117"/>
      <c r="AZ442" s="117"/>
      <c r="BA442" s="117"/>
      <c r="BB442" s="117"/>
      <c r="BC442" s="117"/>
      <c r="BD442" s="117"/>
      <c r="BE442" s="117"/>
      <c r="BF442" s="117"/>
      <c r="BG442" s="117"/>
      <c r="BH442" s="117"/>
      <c r="BI442" s="117"/>
      <c r="BJ442" s="117"/>
      <c r="BK442" s="117"/>
      <c r="BL442" s="117"/>
      <c r="BM442" s="38"/>
      <c r="BN442" s="117"/>
      <c r="BO442" s="117"/>
      <c r="BP442" s="117"/>
      <c r="BQ442" s="117"/>
      <c r="BR442" s="117"/>
      <c r="BS442" s="23"/>
      <c r="BT442" s="165"/>
    </row>
    <row r="443" spans="1:72" s="16" customFormat="1" ht="15.75" hidden="1" x14ac:dyDescent="0.2">
      <c r="A443" s="17"/>
      <c r="B443" s="182"/>
      <c r="C443" s="69"/>
      <c r="D443" s="70"/>
      <c r="E443" s="63"/>
      <c r="F443" s="21"/>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7"/>
      <c r="AL443" s="117"/>
      <c r="AM443" s="117"/>
      <c r="AN443" s="117"/>
      <c r="AO443" s="117"/>
      <c r="AP443" s="117"/>
      <c r="AQ443" s="117"/>
      <c r="AR443" s="117"/>
      <c r="AS443" s="117"/>
      <c r="AT443" s="117"/>
      <c r="AU443" s="117"/>
      <c r="AV443" s="117"/>
      <c r="AW443" s="117"/>
      <c r="AX443" s="117"/>
      <c r="AY443" s="117"/>
      <c r="AZ443" s="117"/>
      <c r="BA443" s="117"/>
      <c r="BB443" s="117"/>
      <c r="BC443" s="117"/>
      <c r="BD443" s="117"/>
      <c r="BE443" s="117"/>
      <c r="BF443" s="117"/>
      <c r="BG443" s="117"/>
      <c r="BH443" s="117"/>
      <c r="BI443" s="117"/>
      <c r="BJ443" s="117"/>
      <c r="BK443" s="117"/>
      <c r="BL443" s="117"/>
      <c r="BM443" s="38"/>
      <c r="BN443" s="117"/>
      <c r="BO443" s="117"/>
      <c r="BP443" s="117"/>
      <c r="BQ443" s="117"/>
      <c r="BR443" s="117"/>
      <c r="BS443" s="23"/>
      <c r="BT443" s="165"/>
    </row>
    <row r="444" spans="1:72" s="16" customFormat="1" ht="15.75" hidden="1" x14ac:dyDescent="0.2">
      <c r="A444" s="17"/>
      <c r="B444" s="182"/>
      <c r="C444" s="69"/>
      <c r="D444" s="70"/>
      <c r="E444" s="63"/>
      <c r="F444" s="21"/>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7"/>
      <c r="AL444" s="117"/>
      <c r="AM444" s="117"/>
      <c r="AN444" s="117"/>
      <c r="AO444" s="117"/>
      <c r="AP444" s="117"/>
      <c r="AQ444" s="117"/>
      <c r="AR444" s="117"/>
      <c r="AS444" s="117"/>
      <c r="AT444" s="117"/>
      <c r="AU444" s="117"/>
      <c r="AV444" s="117"/>
      <c r="AW444" s="117"/>
      <c r="AX444" s="117"/>
      <c r="AY444" s="117"/>
      <c r="AZ444" s="117"/>
      <c r="BA444" s="117"/>
      <c r="BB444" s="117"/>
      <c r="BC444" s="117"/>
      <c r="BD444" s="117"/>
      <c r="BE444" s="117"/>
      <c r="BF444" s="117"/>
      <c r="BG444" s="117"/>
      <c r="BH444" s="117"/>
      <c r="BI444" s="117"/>
      <c r="BJ444" s="117"/>
      <c r="BK444" s="117"/>
      <c r="BL444" s="117"/>
      <c r="BM444" s="38"/>
      <c r="BN444" s="117"/>
      <c r="BO444" s="117"/>
      <c r="BP444" s="117"/>
      <c r="BQ444" s="117"/>
      <c r="BR444" s="117"/>
      <c r="BS444" s="23"/>
      <c r="BT444" s="165"/>
    </row>
    <row r="445" spans="1:72" s="16" customFormat="1" ht="15.75" x14ac:dyDescent="0.2">
      <c r="A445" s="17"/>
      <c r="B445" s="179" t="s">
        <v>822</v>
      </c>
      <c r="C445" s="69"/>
      <c r="D445" s="70"/>
      <c r="E445" s="63"/>
      <c r="F445" s="21"/>
      <c r="G445" s="38">
        <f t="shared" ref="G445:BR445" si="396">SUM(G446:G468)</f>
        <v>84881</v>
      </c>
      <c r="H445" s="38">
        <f t="shared" si="396"/>
        <v>44200</v>
      </c>
      <c r="I445" s="38">
        <f t="shared" si="396"/>
        <v>0</v>
      </c>
      <c r="J445" s="38">
        <f t="shared" si="396"/>
        <v>0</v>
      </c>
      <c r="K445" s="38">
        <f t="shared" si="396"/>
        <v>0</v>
      </c>
      <c r="L445" s="38">
        <f t="shared" si="396"/>
        <v>0</v>
      </c>
      <c r="M445" s="38">
        <f t="shared" si="396"/>
        <v>0</v>
      </c>
      <c r="N445" s="38">
        <f t="shared" si="396"/>
        <v>0</v>
      </c>
      <c r="O445" s="38">
        <f t="shared" si="396"/>
        <v>0</v>
      </c>
      <c r="P445" s="38">
        <f t="shared" si="396"/>
        <v>0</v>
      </c>
      <c r="Q445" s="38">
        <f t="shared" si="396"/>
        <v>0</v>
      </c>
      <c r="R445" s="38">
        <f t="shared" si="396"/>
        <v>0</v>
      </c>
      <c r="S445" s="38">
        <f t="shared" si="396"/>
        <v>0</v>
      </c>
      <c r="T445" s="38">
        <f t="shared" si="396"/>
        <v>0</v>
      </c>
      <c r="U445" s="38">
        <f t="shared" si="396"/>
        <v>0</v>
      </c>
      <c r="V445" s="38">
        <f t="shared" si="396"/>
        <v>0</v>
      </c>
      <c r="W445" s="38">
        <f t="shared" si="396"/>
        <v>0</v>
      </c>
      <c r="X445" s="38">
        <f t="shared" si="396"/>
        <v>0</v>
      </c>
      <c r="Y445" s="38">
        <f t="shared" si="396"/>
        <v>0</v>
      </c>
      <c r="Z445" s="38">
        <f t="shared" si="396"/>
        <v>0</v>
      </c>
      <c r="AA445" s="38">
        <f t="shared" si="396"/>
        <v>0</v>
      </c>
      <c r="AB445" s="38">
        <f t="shared" si="396"/>
        <v>0</v>
      </c>
      <c r="AC445" s="38">
        <f t="shared" si="396"/>
        <v>0</v>
      </c>
      <c r="AD445" s="38">
        <f t="shared" si="396"/>
        <v>0</v>
      </c>
      <c r="AE445" s="38">
        <f t="shared" si="396"/>
        <v>0</v>
      </c>
      <c r="AF445" s="38">
        <f t="shared" si="396"/>
        <v>0</v>
      </c>
      <c r="AG445" s="38">
        <f t="shared" si="396"/>
        <v>0</v>
      </c>
      <c r="AH445" s="38">
        <f t="shared" si="396"/>
        <v>0</v>
      </c>
      <c r="AI445" s="38">
        <f t="shared" si="396"/>
        <v>0</v>
      </c>
      <c r="AJ445" s="38">
        <f t="shared" si="396"/>
        <v>0</v>
      </c>
      <c r="AK445" s="38">
        <f t="shared" si="396"/>
        <v>0</v>
      </c>
      <c r="AL445" s="38">
        <f t="shared" si="396"/>
        <v>0</v>
      </c>
      <c r="AM445" s="38">
        <f t="shared" si="396"/>
        <v>0</v>
      </c>
      <c r="AN445" s="38">
        <f t="shared" si="396"/>
        <v>0</v>
      </c>
      <c r="AO445" s="38">
        <f t="shared" si="396"/>
        <v>0</v>
      </c>
      <c r="AP445" s="38">
        <f t="shared" si="396"/>
        <v>10300</v>
      </c>
      <c r="AQ445" s="38">
        <f t="shared" si="396"/>
        <v>9651</v>
      </c>
      <c r="AR445" s="38">
        <f t="shared" si="396"/>
        <v>10113</v>
      </c>
      <c r="AS445" s="38">
        <f t="shared" si="396"/>
        <v>10300</v>
      </c>
      <c r="AT445" s="38">
        <f t="shared" si="396"/>
        <v>10300</v>
      </c>
      <c r="AU445" s="38">
        <f t="shared" si="396"/>
        <v>86031</v>
      </c>
      <c r="AV445" s="38">
        <f t="shared" si="396"/>
        <v>44200</v>
      </c>
      <c r="AW445" s="38">
        <f t="shared" si="396"/>
        <v>10300</v>
      </c>
      <c r="AX445" s="38">
        <f t="shared" si="396"/>
        <v>33855</v>
      </c>
      <c r="AY445" s="38">
        <f t="shared" si="396"/>
        <v>20305</v>
      </c>
      <c r="AZ445" s="38">
        <f t="shared" si="396"/>
        <v>19800</v>
      </c>
      <c r="BA445" s="38">
        <f t="shared" si="396"/>
        <v>0</v>
      </c>
      <c r="BB445" s="38">
        <f t="shared" si="396"/>
        <v>13550</v>
      </c>
      <c r="BC445" s="38">
        <f t="shared" si="396"/>
        <v>47</v>
      </c>
      <c r="BD445" s="38">
        <f t="shared" si="396"/>
        <v>13503</v>
      </c>
      <c r="BE445" s="38">
        <f t="shared" si="396"/>
        <v>19605</v>
      </c>
      <c r="BF445" s="38">
        <f t="shared" si="396"/>
        <v>19605</v>
      </c>
      <c r="BG445" s="38">
        <f t="shared" si="396"/>
        <v>30605</v>
      </c>
      <c r="BH445" s="38">
        <f t="shared" si="396"/>
        <v>30605</v>
      </c>
      <c r="BI445" s="38">
        <f t="shared" si="396"/>
        <v>86031</v>
      </c>
      <c r="BJ445" s="38">
        <f t="shared" si="396"/>
        <v>44200</v>
      </c>
      <c r="BK445" s="38">
        <f t="shared" si="396"/>
        <v>44645</v>
      </c>
      <c r="BL445" s="38">
        <f t="shared" si="396"/>
        <v>30605</v>
      </c>
      <c r="BM445" s="38">
        <f t="shared" si="396"/>
        <v>20305</v>
      </c>
      <c r="BN445" s="38">
        <f t="shared" si="396"/>
        <v>13695</v>
      </c>
      <c r="BO445" s="38">
        <f t="shared" si="396"/>
        <v>345</v>
      </c>
      <c r="BP445" s="38">
        <f t="shared" si="396"/>
        <v>14040</v>
      </c>
      <c r="BQ445" s="38">
        <f t="shared" si="396"/>
        <v>11638</v>
      </c>
      <c r="BR445" s="38">
        <f t="shared" si="396"/>
        <v>13368</v>
      </c>
      <c r="BS445" s="23"/>
      <c r="BT445" s="165"/>
    </row>
    <row r="446" spans="1:72" s="40" customFormat="1" ht="30" x14ac:dyDescent="0.25">
      <c r="A446" s="17">
        <v>1</v>
      </c>
      <c r="B446" s="182" t="s">
        <v>823</v>
      </c>
      <c r="C446" s="17"/>
      <c r="D446" s="39"/>
      <c r="E446" s="39">
        <v>2017</v>
      </c>
      <c r="F446" s="21" t="s">
        <v>824</v>
      </c>
      <c r="G446" s="117">
        <v>3546</v>
      </c>
      <c r="H446" s="117">
        <v>2000</v>
      </c>
      <c r="I446" s="118"/>
      <c r="J446" s="118"/>
      <c r="K446" s="118"/>
      <c r="L446" s="118"/>
      <c r="M446" s="118"/>
      <c r="N446" s="118"/>
      <c r="O446" s="118"/>
      <c r="P446" s="118"/>
      <c r="Q446" s="118"/>
      <c r="R446" s="118"/>
      <c r="S446" s="118"/>
      <c r="T446" s="118"/>
      <c r="U446" s="118"/>
      <c r="V446" s="118"/>
      <c r="W446" s="117"/>
      <c r="X446" s="118"/>
      <c r="Y446" s="118"/>
      <c r="Z446" s="118"/>
      <c r="AA446" s="118"/>
      <c r="AB446" s="117"/>
      <c r="AC446" s="117"/>
      <c r="AD446" s="117"/>
      <c r="AE446" s="117"/>
      <c r="AF446" s="117"/>
      <c r="AG446" s="118"/>
      <c r="AH446" s="117"/>
      <c r="AI446" s="117"/>
      <c r="AJ446" s="117"/>
      <c r="AK446" s="117"/>
      <c r="AL446" s="117"/>
      <c r="AM446" s="117"/>
      <c r="AN446" s="118"/>
      <c r="AO446" s="117"/>
      <c r="AP446" s="118">
        <v>700</v>
      </c>
      <c r="AQ446" s="118">
        <v>700</v>
      </c>
      <c r="AR446" s="118">
        <f>AQ446</f>
        <v>700</v>
      </c>
      <c r="AS446" s="117">
        <f t="shared" ref="AS446:AS454" si="397">AN446+AP446</f>
        <v>700</v>
      </c>
      <c r="AT446" s="117">
        <f t="shared" ref="AT446:AT454" si="398">AO446+AP446</f>
        <v>700</v>
      </c>
      <c r="AU446" s="118">
        <f t="shared" ref="AU446:AV448" si="399">G446</f>
        <v>3546</v>
      </c>
      <c r="AV446" s="118">
        <f t="shared" si="399"/>
        <v>2000</v>
      </c>
      <c r="AW446" s="118">
        <f t="shared" ref="AW446:AW464" si="400">AI446+AP446</f>
        <v>700</v>
      </c>
      <c r="AX446" s="118">
        <f>AV446-AI446-AP446</f>
        <v>1300</v>
      </c>
      <c r="AY446" s="148">
        <v>1000</v>
      </c>
      <c r="AZ446" s="130">
        <v>1000</v>
      </c>
      <c r="BA446" s="130"/>
      <c r="BB446" s="118">
        <f t="shared" ref="BB446:BB468" si="401">AX446-AY446</f>
        <v>300</v>
      </c>
      <c r="BC446" s="118"/>
      <c r="BD446" s="117">
        <f t="shared" ref="BD446:BD468" si="402">BB446-BC446</f>
        <v>300</v>
      </c>
      <c r="BE446" s="148">
        <v>1000</v>
      </c>
      <c r="BF446" s="118">
        <f t="shared" ref="BF446:BF460" si="403">BE446</f>
        <v>1000</v>
      </c>
      <c r="BG446" s="117">
        <f t="shared" ref="BG446:BG468" si="404">AW446+AY446</f>
        <v>1700</v>
      </c>
      <c r="BH446" s="117">
        <f t="shared" ref="BH446:BH468" si="405">BG446</f>
        <v>1700</v>
      </c>
      <c r="BI446" s="117">
        <f t="shared" ref="BI446:BJ450" si="406">AU446</f>
        <v>3546</v>
      </c>
      <c r="BJ446" s="117">
        <f t="shared" si="406"/>
        <v>2000</v>
      </c>
      <c r="BK446" s="117">
        <f t="shared" si="371"/>
        <v>2000</v>
      </c>
      <c r="BL446" s="117">
        <f t="shared" ref="BL446:BL468" si="407">BH446</f>
        <v>1700</v>
      </c>
      <c r="BM446" s="117">
        <f t="shared" si="369"/>
        <v>1000</v>
      </c>
      <c r="BN446" s="117">
        <f t="shared" ref="BN446:BN460" si="408">BJ446-BL446</f>
        <v>300</v>
      </c>
      <c r="BO446" s="118"/>
      <c r="BP446" s="118">
        <f t="shared" ref="BP446:BP468" si="409">BN446+BO446</f>
        <v>300</v>
      </c>
      <c r="BQ446" s="117"/>
      <c r="BR446" s="117">
        <f t="shared" ref="BR446:BR454" si="410">BN446</f>
        <v>300</v>
      </c>
      <c r="BS446" s="17" t="s">
        <v>69</v>
      </c>
      <c r="BT446" s="163"/>
    </row>
    <row r="447" spans="1:72" s="40" customFormat="1" ht="30" x14ac:dyDescent="0.25">
      <c r="A447" s="17">
        <f>A446+1</f>
        <v>2</v>
      </c>
      <c r="B447" s="182" t="s">
        <v>825</v>
      </c>
      <c r="C447" s="17"/>
      <c r="D447" s="39"/>
      <c r="E447" s="39">
        <v>2017</v>
      </c>
      <c r="F447" s="21" t="s">
        <v>826</v>
      </c>
      <c r="G447" s="117">
        <v>2722</v>
      </c>
      <c r="H447" s="117">
        <v>2000</v>
      </c>
      <c r="I447" s="118"/>
      <c r="J447" s="118"/>
      <c r="K447" s="118"/>
      <c r="L447" s="118"/>
      <c r="M447" s="118"/>
      <c r="N447" s="118"/>
      <c r="O447" s="118"/>
      <c r="P447" s="118"/>
      <c r="Q447" s="118"/>
      <c r="R447" s="118"/>
      <c r="S447" s="118"/>
      <c r="T447" s="118"/>
      <c r="U447" s="118"/>
      <c r="V447" s="118"/>
      <c r="W447" s="117"/>
      <c r="X447" s="118"/>
      <c r="Y447" s="118"/>
      <c r="Z447" s="118"/>
      <c r="AA447" s="118"/>
      <c r="AB447" s="117"/>
      <c r="AC447" s="117"/>
      <c r="AD447" s="117"/>
      <c r="AE447" s="117"/>
      <c r="AF447" s="117"/>
      <c r="AG447" s="118"/>
      <c r="AH447" s="117"/>
      <c r="AI447" s="117"/>
      <c r="AJ447" s="117"/>
      <c r="AK447" s="117"/>
      <c r="AL447" s="117"/>
      <c r="AM447" s="117"/>
      <c r="AN447" s="118"/>
      <c r="AO447" s="117"/>
      <c r="AP447" s="118">
        <v>700</v>
      </c>
      <c r="AQ447" s="118">
        <v>700</v>
      </c>
      <c r="AR447" s="118">
        <v>657</v>
      </c>
      <c r="AS447" s="117">
        <f t="shared" si="397"/>
        <v>700</v>
      </c>
      <c r="AT447" s="117">
        <f t="shared" si="398"/>
        <v>700</v>
      </c>
      <c r="AU447" s="118">
        <f t="shared" si="399"/>
        <v>2722</v>
      </c>
      <c r="AV447" s="118">
        <f t="shared" si="399"/>
        <v>2000</v>
      </c>
      <c r="AW447" s="118">
        <f t="shared" si="400"/>
        <v>700</v>
      </c>
      <c r="AX447" s="118">
        <f>AV447-AI447-AP447</f>
        <v>1300</v>
      </c>
      <c r="AY447" s="148">
        <v>1000</v>
      </c>
      <c r="AZ447" s="130">
        <v>1000</v>
      </c>
      <c r="BA447" s="130"/>
      <c r="BB447" s="118">
        <f t="shared" si="401"/>
        <v>300</v>
      </c>
      <c r="BC447" s="118"/>
      <c r="BD447" s="117">
        <f t="shared" si="402"/>
        <v>300</v>
      </c>
      <c r="BE447" s="148">
        <v>1000</v>
      </c>
      <c r="BF447" s="118">
        <f t="shared" si="403"/>
        <v>1000</v>
      </c>
      <c r="BG447" s="117">
        <f t="shared" si="404"/>
        <v>1700</v>
      </c>
      <c r="BH447" s="117">
        <f t="shared" si="405"/>
        <v>1700</v>
      </c>
      <c r="BI447" s="117">
        <f t="shared" si="406"/>
        <v>2722</v>
      </c>
      <c r="BJ447" s="117">
        <f t="shared" si="406"/>
        <v>2000</v>
      </c>
      <c r="BK447" s="117">
        <f t="shared" si="371"/>
        <v>2000</v>
      </c>
      <c r="BL447" s="117">
        <f t="shared" si="407"/>
        <v>1700</v>
      </c>
      <c r="BM447" s="117">
        <f t="shared" si="369"/>
        <v>1000</v>
      </c>
      <c r="BN447" s="117">
        <f t="shared" si="408"/>
        <v>300</v>
      </c>
      <c r="BO447" s="118"/>
      <c r="BP447" s="118">
        <f t="shared" si="409"/>
        <v>300</v>
      </c>
      <c r="BQ447" s="117"/>
      <c r="BR447" s="117">
        <f t="shared" si="410"/>
        <v>300</v>
      </c>
      <c r="BS447" s="17" t="s">
        <v>76</v>
      </c>
      <c r="BT447" s="163"/>
    </row>
    <row r="448" spans="1:72" s="40" customFormat="1" ht="30" x14ac:dyDescent="0.25">
      <c r="A448" s="17">
        <f>A447+1</f>
        <v>3</v>
      </c>
      <c r="B448" s="182" t="s">
        <v>827</v>
      </c>
      <c r="C448" s="17"/>
      <c r="D448" s="39"/>
      <c r="E448" s="39">
        <v>2017</v>
      </c>
      <c r="F448" s="21" t="s">
        <v>828</v>
      </c>
      <c r="G448" s="117">
        <v>3000</v>
      </c>
      <c r="H448" s="117">
        <v>2000</v>
      </c>
      <c r="I448" s="118"/>
      <c r="J448" s="118"/>
      <c r="K448" s="118"/>
      <c r="L448" s="118"/>
      <c r="M448" s="118"/>
      <c r="N448" s="118"/>
      <c r="O448" s="118"/>
      <c r="P448" s="118"/>
      <c r="Q448" s="118"/>
      <c r="R448" s="118"/>
      <c r="S448" s="118"/>
      <c r="T448" s="118"/>
      <c r="U448" s="118"/>
      <c r="V448" s="118"/>
      <c r="W448" s="117"/>
      <c r="X448" s="118"/>
      <c r="Y448" s="118"/>
      <c r="Z448" s="118"/>
      <c r="AA448" s="118"/>
      <c r="AB448" s="117"/>
      <c r="AC448" s="117"/>
      <c r="AD448" s="117"/>
      <c r="AE448" s="117"/>
      <c r="AF448" s="117"/>
      <c r="AG448" s="118"/>
      <c r="AH448" s="117"/>
      <c r="AI448" s="117"/>
      <c r="AJ448" s="117"/>
      <c r="AK448" s="117"/>
      <c r="AL448" s="117"/>
      <c r="AM448" s="117"/>
      <c r="AN448" s="118"/>
      <c r="AO448" s="117"/>
      <c r="AP448" s="118">
        <v>700</v>
      </c>
      <c r="AQ448" s="118">
        <v>700</v>
      </c>
      <c r="AR448" s="118">
        <v>670</v>
      </c>
      <c r="AS448" s="117">
        <f t="shared" si="397"/>
        <v>700</v>
      </c>
      <c r="AT448" s="117">
        <f t="shared" si="398"/>
        <v>700</v>
      </c>
      <c r="AU448" s="118">
        <f t="shared" si="399"/>
        <v>3000</v>
      </c>
      <c r="AV448" s="118">
        <f t="shared" si="399"/>
        <v>2000</v>
      </c>
      <c r="AW448" s="118">
        <f t="shared" si="400"/>
        <v>700</v>
      </c>
      <c r="AX448" s="118">
        <f>AV448-AI448-AP448</f>
        <v>1300</v>
      </c>
      <c r="AY448" s="148">
        <v>1000</v>
      </c>
      <c r="AZ448" s="130">
        <v>1000</v>
      </c>
      <c r="BA448" s="130"/>
      <c r="BB448" s="118">
        <f t="shared" si="401"/>
        <v>300</v>
      </c>
      <c r="BC448" s="118"/>
      <c r="BD448" s="117">
        <f t="shared" si="402"/>
        <v>300</v>
      </c>
      <c r="BE448" s="148">
        <v>1000</v>
      </c>
      <c r="BF448" s="118">
        <f t="shared" si="403"/>
        <v>1000</v>
      </c>
      <c r="BG448" s="117">
        <f t="shared" si="404"/>
        <v>1700</v>
      </c>
      <c r="BH448" s="117">
        <f t="shared" si="405"/>
        <v>1700</v>
      </c>
      <c r="BI448" s="117">
        <f t="shared" si="406"/>
        <v>3000</v>
      </c>
      <c r="BJ448" s="117">
        <f t="shared" si="406"/>
        <v>2000</v>
      </c>
      <c r="BK448" s="117">
        <f t="shared" si="371"/>
        <v>2000</v>
      </c>
      <c r="BL448" s="117">
        <f t="shared" si="407"/>
        <v>1700</v>
      </c>
      <c r="BM448" s="117">
        <f t="shared" si="369"/>
        <v>1000</v>
      </c>
      <c r="BN448" s="117">
        <f t="shared" si="408"/>
        <v>300</v>
      </c>
      <c r="BO448" s="118"/>
      <c r="BP448" s="118">
        <f t="shared" si="409"/>
        <v>300</v>
      </c>
      <c r="BQ448" s="117"/>
      <c r="BR448" s="117">
        <f t="shared" si="410"/>
        <v>300</v>
      </c>
      <c r="BS448" s="17" t="s">
        <v>76</v>
      </c>
      <c r="BT448" s="163"/>
    </row>
    <row r="449" spans="1:72" s="10" customFormat="1" ht="30" x14ac:dyDescent="0.2">
      <c r="A449" s="17">
        <f t="shared" ref="A449:A468" si="411">A448+1</f>
        <v>4</v>
      </c>
      <c r="B449" s="191" t="s">
        <v>829</v>
      </c>
      <c r="C449" s="66"/>
      <c r="D449" s="67"/>
      <c r="E449" s="55">
        <v>2017</v>
      </c>
      <c r="F449" s="21" t="s">
        <v>830</v>
      </c>
      <c r="G449" s="117">
        <v>3467</v>
      </c>
      <c r="H449" s="117">
        <v>2000</v>
      </c>
      <c r="I449" s="118"/>
      <c r="J449" s="119"/>
      <c r="K449" s="119"/>
      <c r="L449" s="117"/>
      <c r="M449" s="117"/>
      <c r="N449" s="117"/>
      <c r="O449" s="117"/>
      <c r="P449" s="117"/>
      <c r="Q449" s="117"/>
      <c r="R449" s="117"/>
      <c r="S449" s="117"/>
      <c r="T449" s="118"/>
      <c r="U449" s="118"/>
      <c r="V449" s="117"/>
      <c r="W449" s="117"/>
      <c r="X449" s="119"/>
      <c r="Y449" s="118"/>
      <c r="Z449" s="118"/>
      <c r="AA449" s="118"/>
      <c r="AB449" s="117"/>
      <c r="AC449" s="117"/>
      <c r="AD449" s="118"/>
      <c r="AE449" s="117"/>
      <c r="AF449" s="119"/>
      <c r="AG449" s="119"/>
      <c r="AH449" s="117"/>
      <c r="AI449" s="117"/>
      <c r="AJ449" s="117"/>
      <c r="AK449" s="117"/>
      <c r="AL449" s="117"/>
      <c r="AM449" s="117"/>
      <c r="AN449" s="117"/>
      <c r="AO449" s="117"/>
      <c r="AP449" s="118">
        <v>700</v>
      </c>
      <c r="AQ449" s="118">
        <v>150</v>
      </c>
      <c r="AR449" s="118">
        <v>685</v>
      </c>
      <c r="AS449" s="117">
        <f t="shared" si="397"/>
        <v>700</v>
      </c>
      <c r="AT449" s="117">
        <f t="shared" si="398"/>
        <v>700</v>
      </c>
      <c r="AU449" s="117">
        <v>4100</v>
      </c>
      <c r="AV449" s="119">
        <v>2000</v>
      </c>
      <c r="AW449" s="118">
        <f t="shared" si="400"/>
        <v>700</v>
      </c>
      <c r="AX449" s="118">
        <f>AV449-AI449-AP449-15</f>
        <v>1285</v>
      </c>
      <c r="AY449" s="148">
        <v>1000</v>
      </c>
      <c r="AZ449" s="130">
        <v>1000</v>
      </c>
      <c r="BA449" s="130"/>
      <c r="BB449" s="118">
        <f t="shared" si="401"/>
        <v>285</v>
      </c>
      <c r="BC449" s="118"/>
      <c r="BD449" s="117">
        <f t="shared" si="402"/>
        <v>285</v>
      </c>
      <c r="BE449" s="118">
        <v>1000</v>
      </c>
      <c r="BF449" s="118">
        <f t="shared" si="403"/>
        <v>1000</v>
      </c>
      <c r="BG449" s="117">
        <f t="shared" si="404"/>
        <v>1700</v>
      </c>
      <c r="BH449" s="117">
        <f t="shared" si="405"/>
        <v>1700</v>
      </c>
      <c r="BI449" s="117">
        <f t="shared" si="406"/>
        <v>4100</v>
      </c>
      <c r="BJ449" s="117">
        <f t="shared" si="406"/>
        <v>2000</v>
      </c>
      <c r="BK449" s="117">
        <f t="shared" si="371"/>
        <v>2000</v>
      </c>
      <c r="BL449" s="117">
        <f t="shared" si="407"/>
        <v>1700</v>
      </c>
      <c r="BM449" s="117">
        <f t="shared" ref="BM449:BM508" si="412">AY449</f>
        <v>1000</v>
      </c>
      <c r="BN449" s="117">
        <f t="shared" si="408"/>
        <v>300</v>
      </c>
      <c r="BO449" s="118"/>
      <c r="BP449" s="118">
        <f t="shared" si="409"/>
        <v>300</v>
      </c>
      <c r="BQ449" s="117">
        <v>300</v>
      </c>
      <c r="BR449" s="117">
        <f t="shared" si="410"/>
        <v>300</v>
      </c>
      <c r="BS449" s="23" t="s">
        <v>112</v>
      </c>
      <c r="BT449" s="165"/>
    </row>
    <row r="450" spans="1:72" s="40" customFormat="1" ht="30" x14ac:dyDescent="0.25">
      <c r="A450" s="17">
        <f t="shared" si="411"/>
        <v>5</v>
      </c>
      <c r="B450" s="182" t="s">
        <v>831</v>
      </c>
      <c r="C450" s="17"/>
      <c r="D450" s="39"/>
      <c r="E450" s="39">
        <v>2017</v>
      </c>
      <c r="F450" s="21" t="s">
        <v>832</v>
      </c>
      <c r="G450" s="117">
        <v>3691</v>
      </c>
      <c r="H450" s="117">
        <v>2000</v>
      </c>
      <c r="I450" s="118"/>
      <c r="J450" s="118"/>
      <c r="K450" s="118"/>
      <c r="L450" s="118"/>
      <c r="M450" s="118"/>
      <c r="N450" s="118"/>
      <c r="O450" s="118"/>
      <c r="P450" s="118"/>
      <c r="Q450" s="118"/>
      <c r="R450" s="118"/>
      <c r="S450" s="118"/>
      <c r="T450" s="118"/>
      <c r="U450" s="118"/>
      <c r="V450" s="118"/>
      <c r="W450" s="117"/>
      <c r="X450" s="118"/>
      <c r="Y450" s="118"/>
      <c r="Z450" s="118"/>
      <c r="AA450" s="118"/>
      <c r="AB450" s="117"/>
      <c r="AC450" s="117"/>
      <c r="AD450" s="117"/>
      <c r="AE450" s="117"/>
      <c r="AF450" s="117"/>
      <c r="AG450" s="118"/>
      <c r="AH450" s="117"/>
      <c r="AI450" s="117"/>
      <c r="AJ450" s="117"/>
      <c r="AK450" s="117"/>
      <c r="AL450" s="117"/>
      <c r="AM450" s="117"/>
      <c r="AN450" s="118"/>
      <c r="AO450" s="117"/>
      <c r="AP450" s="118">
        <v>700</v>
      </c>
      <c r="AQ450" s="118">
        <v>700</v>
      </c>
      <c r="AR450" s="118">
        <f>AQ450</f>
        <v>700</v>
      </c>
      <c r="AS450" s="117">
        <f t="shared" si="397"/>
        <v>700</v>
      </c>
      <c r="AT450" s="117">
        <f t="shared" si="398"/>
        <v>700</v>
      </c>
      <c r="AU450" s="118">
        <f>G450</f>
        <v>3691</v>
      </c>
      <c r="AV450" s="118">
        <f>H450</f>
        <v>2000</v>
      </c>
      <c r="AW450" s="118">
        <f t="shared" si="400"/>
        <v>700</v>
      </c>
      <c r="AX450" s="118">
        <f>AV450-AI450-AP450</f>
        <v>1300</v>
      </c>
      <c r="AY450" s="148">
        <v>1000</v>
      </c>
      <c r="AZ450" s="130">
        <v>1000</v>
      </c>
      <c r="BA450" s="130"/>
      <c r="BB450" s="118">
        <f t="shared" si="401"/>
        <v>300</v>
      </c>
      <c r="BC450" s="118"/>
      <c r="BD450" s="117">
        <f t="shared" si="402"/>
        <v>300</v>
      </c>
      <c r="BE450" s="118">
        <v>1000</v>
      </c>
      <c r="BF450" s="118">
        <f t="shared" si="403"/>
        <v>1000</v>
      </c>
      <c r="BG450" s="117">
        <f t="shared" si="404"/>
        <v>1700</v>
      </c>
      <c r="BH450" s="117">
        <f t="shared" si="405"/>
        <v>1700</v>
      </c>
      <c r="BI450" s="117">
        <f t="shared" si="406"/>
        <v>3691</v>
      </c>
      <c r="BJ450" s="117">
        <f t="shared" si="406"/>
        <v>2000</v>
      </c>
      <c r="BK450" s="117">
        <f t="shared" si="371"/>
        <v>2000</v>
      </c>
      <c r="BL450" s="117">
        <f t="shared" si="407"/>
        <v>1700</v>
      </c>
      <c r="BM450" s="117">
        <f t="shared" si="412"/>
        <v>1000</v>
      </c>
      <c r="BN450" s="117">
        <f t="shared" si="408"/>
        <v>300</v>
      </c>
      <c r="BO450" s="118"/>
      <c r="BP450" s="118">
        <f t="shared" si="409"/>
        <v>300</v>
      </c>
      <c r="BQ450" s="117">
        <v>300</v>
      </c>
      <c r="BR450" s="117">
        <f t="shared" si="410"/>
        <v>300</v>
      </c>
      <c r="BS450" s="17" t="s">
        <v>752</v>
      </c>
      <c r="BT450" s="163"/>
    </row>
    <row r="451" spans="1:72" s="10" customFormat="1" ht="30" x14ac:dyDescent="0.2">
      <c r="A451" s="17">
        <f t="shared" si="411"/>
        <v>6</v>
      </c>
      <c r="B451" s="191" t="s">
        <v>833</v>
      </c>
      <c r="C451" s="66"/>
      <c r="D451" s="67"/>
      <c r="E451" s="55">
        <v>2016</v>
      </c>
      <c r="F451" s="21" t="s">
        <v>834</v>
      </c>
      <c r="G451" s="117">
        <v>3887</v>
      </c>
      <c r="H451" s="119">
        <v>2000</v>
      </c>
      <c r="I451" s="118"/>
      <c r="J451" s="119"/>
      <c r="K451" s="119"/>
      <c r="L451" s="117"/>
      <c r="M451" s="117"/>
      <c r="N451" s="117"/>
      <c r="O451" s="117"/>
      <c r="P451" s="117"/>
      <c r="Q451" s="117"/>
      <c r="R451" s="117"/>
      <c r="S451" s="117"/>
      <c r="T451" s="118"/>
      <c r="U451" s="118"/>
      <c r="V451" s="117"/>
      <c r="W451" s="117"/>
      <c r="X451" s="119"/>
      <c r="Y451" s="118"/>
      <c r="Z451" s="118"/>
      <c r="AA451" s="118"/>
      <c r="AB451" s="117"/>
      <c r="AC451" s="117"/>
      <c r="AD451" s="118"/>
      <c r="AE451" s="117"/>
      <c r="AF451" s="119"/>
      <c r="AG451" s="119"/>
      <c r="AH451" s="117"/>
      <c r="AI451" s="117"/>
      <c r="AJ451" s="117"/>
      <c r="AK451" s="117"/>
      <c r="AL451" s="117"/>
      <c r="AM451" s="117"/>
      <c r="AN451" s="117"/>
      <c r="AO451" s="117"/>
      <c r="AP451" s="118">
        <v>700</v>
      </c>
      <c r="AQ451" s="118">
        <v>700</v>
      </c>
      <c r="AR451" s="118">
        <f>AQ451</f>
        <v>700</v>
      </c>
      <c r="AS451" s="117">
        <f t="shared" si="397"/>
        <v>700</v>
      </c>
      <c r="AT451" s="117">
        <f t="shared" si="398"/>
        <v>700</v>
      </c>
      <c r="AU451" s="117">
        <v>3886</v>
      </c>
      <c r="AV451" s="119">
        <v>2000</v>
      </c>
      <c r="AW451" s="118">
        <f t="shared" si="400"/>
        <v>700</v>
      </c>
      <c r="AX451" s="118">
        <f>AV451-AI451-AP451</f>
        <v>1300</v>
      </c>
      <c r="AY451" s="148">
        <v>1000</v>
      </c>
      <c r="AZ451" s="130">
        <v>1000</v>
      </c>
      <c r="BA451" s="130"/>
      <c r="BB451" s="118">
        <f t="shared" si="401"/>
        <v>300</v>
      </c>
      <c r="BC451" s="118"/>
      <c r="BD451" s="117">
        <f t="shared" si="402"/>
        <v>300</v>
      </c>
      <c r="BE451" s="148">
        <v>1000</v>
      </c>
      <c r="BF451" s="118">
        <f t="shared" si="403"/>
        <v>1000</v>
      </c>
      <c r="BG451" s="117">
        <f t="shared" si="404"/>
        <v>1700</v>
      </c>
      <c r="BH451" s="117">
        <f t="shared" si="405"/>
        <v>1700</v>
      </c>
      <c r="BI451" s="117">
        <f>AU451</f>
        <v>3886</v>
      </c>
      <c r="BJ451" s="117">
        <f>AV451</f>
        <v>2000</v>
      </c>
      <c r="BK451" s="117">
        <f t="shared" si="371"/>
        <v>2000</v>
      </c>
      <c r="BL451" s="117">
        <f t="shared" si="407"/>
        <v>1700</v>
      </c>
      <c r="BM451" s="117">
        <f t="shared" si="412"/>
        <v>1000</v>
      </c>
      <c r="BN451" s="117">
        <f t="shared" si="408"/>
        <v>300</v>
      </c>
      <c r="BO451" s="118"/>
      <c r="BP451" s="118">
        <f t="shared" si="409"/>
        <v>300</v>
      </c>
      <c r="BQ451" s="117">
        <v>300</v>
      </c>
      <c r="BR451" s="117">
        <f t="shared" si="410"/>
        <v>300</v>
      </c>
      <c r="BS451" s="23" t="s">
        <v>255</v>
      </c>
      <c r="BT451" s="165"/>
    </row>
    <row r="452" spans="1:72" s="10" customFormat="1" ht="30" x14ac:dyDescent="0.2">
      <c r="A452" s="17">
        <f t="shared" si="411"/>
        <v>7</v>
      </c>
      <c r="B452" s="191" t="s">
        <v>835</v>
      </c>
      <c r="C452" s="66"/>
      <c r="D452" s="67"/>
      <c r="E452" s="55">
        <v>2016</v>
      </c>
      <c r="F452" s="21" t="s">
        <v>836</v>
      </c>
      <c r="G452" s="117">
        <v>3907</v>
      </c>
      <c r="H452" s="119">
        <v>2000</v>
      </c>
      <c r="I452" s="118"/>
      <c r="J452" s="119"/>
      <c r="K452" s="119"/>
      <c r="L452" s="117"/>
      <c r="M452" s="117"/>
      <c r="N452" s="117"/>
      <c r="O452" s="117"/>
      <c r="P452" s="117"/>
      <c r="Q452" s="117"/>
      <c r="R452" s="117"/>
      <c r="S452" s="117"/>
      <c r="T452" s="118"/>
      <c r="U452" s="118"/>
      <c r="V452" s="117"/>
      <c r="W452" s="117"/>
      <c r="X452" s="119"/>
      <c r="Y452" s="118"/>
      <c r="Z452" s="118"/>
      <c r="AA452" s="118"/>
      <c r="AB452" s="117"/>
      <c r="AC452" s="117"/>
      <c r="AD452" s="118"/>
      <c r="AE452" s="117"/>
      <c r="AF452" s="119"/>
      <c r="AG452" s="119"/>
      <c r="AH452" s="117"/>
      <c r="AI452" s="117"/>
      <c r="AJ452" s="117"/>
      <c r="AK452" s="117"/>
      <c r="AL452" s="117"/>
      <c r="AM452" s="117"/>
      <c r="AN452" s="117"/>
      <c r="AO452" s="117"/>
      <c r="AP452" s="118">
        <v>700</v>
      </c>
      <c r="AQ452" s="118">
        <v>700</v>
      </c>
      <c r="AR452" s="118">
        <f>AQ452</f>
        <v>700</v>
      </c>
      <c r="AS452" s="117">
        <f t="shared" si="397"/>
        <v>700</v>
      </c>
      <c r="AT452" s="117">
        <f t="shared" si="398"/>
        <v>700</v>
      </c>
      <c r="AU452" s="117">
        <v>3907</v>
      </c>
      <c r="AV452" s="119">
        <v>2000</v>
      </c>
      <c r="AW452" s="118">
        <f t="shared" si="400"/>
        <v>700</v>
      </c>
      <c r="AX452" s="118">
        <f>AV452-AI452-AP452-15</f>
        <v>1285</v>
      </c>
      <c r="AY452" s="148">
        <v>1000</v>
      </c>
      <c r="AZ452" s="130">
        <v>1000</v>
      </c>
      <c r="BA452" s="130"/>
      <c r="BB452" s="118">
        <f t="shared" si="401"/>
        <v>285</v>
      </c>
      <c r="BC452" s="118"/>
      <c r="BD452" s="117">
        <f t="shared" si="402"/>
        <v>285</v>
      </c>
      <c r="BE452" s="118">
        <v>1000</v>
      </c>
      <c r="BF452" s="118">
        <f t="shared" si="403"/>
        <v>1000</v>
      </c>
      <c r="BG452" s="117">
        <f t="shared" si="404"/>
        <v>1700</v>
      </c>
      <c r="BH452" s="117">
        <f t="shared" si="405"/>
        <v>1700</v>
      </c>
      <c r="BI452" s="117">
        <f>AU452</f>
        <v>3907</v>
      </c>
      <c r="BJ452" s="117">
        <f>AV452</f>
        <v>2000</v>
      </c>
      <c r="BK452" s="117">
        <f t="shared" si="371"/>
        <v>2000</v>
      </c>
      <c r="BL452" s="117">
        <f t="shared" si="407"/>
        <v>1700</v>
      </c>
      <c r="BM452" s="117">
        <f t="shared" si="412"/>
        <v>1000</v>
      </c>
      <c r="BN452" s="117">
        <f t="shared" si="408"/>
        <v>300</v>
      </c>
      <c r="BO452" s="118"/>
      <c r="BP452" s="118">
        <f t="shared" si="409"/>
        <v>300</v>
      </c>
      <c r="BQ452" s="117">
        <v>300</v>
      </c>
      <c r="BR452" s="117">
        <f t="shared" si="410"/>
        <v>300</v>
      </c>
      <c r="BS452" s="23" t="s">
        <v>255</v>
      </c>
      <c r="BT452" s="165"/>
    </row>
    <row r="453" spans="1:72" s="40" customFormat="1" ht="30" x14ac:dyDescent="0.25">
      <c r="A453" s="17">
        <f t="shared" si="411"/>
        <v>8</v>
      </c>
      <c r="B453" s="182" t="s">
        <v>837</v>
      </c>
      <c r="C453" s="17"/>
      <c r="D453" s="39"/>
      <c r="E453" s="39">
        <v>2017</v>
      </c>
      <c r="F453" s="21" t="s">
        <v>838</v>
      </c>
      <c r="G453" s="117">
        <v>3877</v>
      </c>
      <c r="H453" s="117">
        <v>2000</v>
      </c>
      <c r="I453" s="118"/>
      <c r="J453" s="118"/>
      <c r="K453" s="118"/>
      <c r="L453" s="118"/>
      <c r="M453" s="118"/>
      <c r="N453" s="118"/>
      <c r="O453" s="118"/>
      <c r="P453" s="118"/>
      <c r="Q453" s="118"/>
      <c r="R453" s="118"/>
      <c r="S453" s="118"/>
      <c r="T453" s="118"/>
      <c r="U453" s="118"/>
      <c r="V453" s="118"/>
      <c r="W453" s="117"/>
      <c r="X453" s="118"/>
      <c r="Y453" s="118"/>
      <c r="Z453" s="118"/>
      <c r="AA453" s="118"/>
      <c r="AB453" s="117"/>
      <c r="AC453" s="117"/>
      <c r="AD453" s="117"/>
      <c r="AE453" s="117"/>
      <c r="AF453" s="117"/>
      <c r="AG453" s="118"/>
      <c r="AH453" s="117"/>
      <c r="AI453" s="117"/>
      <c r="AJ453" s="117"/>
      <c r="AK453" s="117"/>
      <c r="AL453" s="117"/>
      <c r="AM453" s="117"/>
      <c r="AN453" s="118"/>
      <c r="AO453" s="117"/>
      <c r="AP453" s="118">
        <v>700</v>
      </c>
      <c r="AQ453" s="118">
        <v>700</v>
      </c>
      <c r="AR453" s="118">
        <f>AQ453</f>
        <v>700</v>
      </c>
      <c r="AS453" s="117">
        <f t="shared" si="397"/>
        <v>700</v>
      </c>
      <c r="AT453" s="117">
        <f t="shared" si="398"/>
        <v>700</v>
      </c>
      <c r="AU453" s="118">
        <f>G453</f>
        <v>3877</v>
      </c>
      <c r="AV453" s="118">
        <f>H453</f>
        <v>2000</v>
      </c>
      <c r="AW453" s="118">
        <f t="shared" si="400"/>
        <v>700</v>
      </c>
      <c r="AX453" s="118">
        <f>AV453-AI453-AP453</f>
        <v>1300</v>
      </c>
      <c r="AY453" s="148">
        <v>1000</v>
      </c>
      <c r="AZ453" s="130">
        <v>1000</v>
      </c>
      <c r="BA453" s="130"/>
      <c r="BB453" s="118">
        <f t="shared" si="401"/>
        <v>300</v>
      </c>
      <c r="BC453" s="118"/>
      <c r="BD453" s="117">
        <f t="shared" si="402"/>
        <v>300</v>
      </c>
      <c r="BE453" s="148">
        <v>1000</v>
      </c>
      <c r="BF453" s="118">
        <f t="shared" si="403"/>
        <v>1000</v>
      </c>
      <c r="BG453" s="117">
        <f t="shared" si="404"/>
        <v>1700</v>
      </c>
      <c r="BH453" s="117">
        <f t="shared" si="405"/>
        <v>1700</v>
      </c>
      <c r="BI453" s="117">
        <f t="shared" ref="BI453:BJ468" si="413">AU453</f>
        <v>3877</v>
      </c>
      <c r="BJ453" s="117">
        <f t="shared" si="413"/>
        <v>2000</v>
      </c>
      <c r="BK453" s="117">
        <f t="shared" si="371"/>
        <v>2000</v>
      </c>
      <c r="BL453" s="117">
        <f t="shared" si="407"/>
        <v>1700</v>
      </c>
      <c r="BM453" s="117">
        <f t="shared" si="412"/>
        <v>1000</v>
      </c>
      <c r="BN453" s="117">
        <f t="shared" si="408"/>
        <v>300</v>
      </c>
      <c r="BO453" s="118"/>
      <c r="BP453" s="118">
        <f t="shared" si="409"/>
        <v>300</v>
      </c>
      <c r="BQ453" s="117">
        <v>300</v>
      </c>
      <c r="BR453" s="117">
        <f t="shared" si="410"/>
        <v>300</v>
      </c>
      <c r="BS453" s="17" t="s">
        <v>255</v>
      </c>
      <c r="BT453" s="163"/>
    </row>
    <row r="454" spans="1:72" s="40" customFormat="1" ht="30" x14ac:dyDescent="0.25">
      <c r="A454" s="17">
        <f t="shared" si="411"/>
        <v>9</v>
      </c>
      <c r="B454" s="182" t="s">
        <v>839</v>
      </c>
      <c r="C454" s="17"/>
      <c r="D454" s="39"/>
      <c r="E454" s="39">
        <v>2017</v>
      </c>
      <c r="F454" s="21" t="s">
        <v>840</v>
      </c>
      <c r="G454" s="117">
        <v>4301</v>
      </c>
      <c r="H454" s="117">
        <v>2000</v>
      </c>
      <c r="I454" s="118"/>
      <c r="J454" s="118"/>
      <c r="K454" s="118"/>
      <c r="L454" s="118"/>
      <c r="M454" s="118"/>
      <c r="N454" s="118"/>
      <c r="O454" s="118"/>
      <c r="P454" s="118"/>
      <c r="Q454" s="118"/>
      <c r="R454" s="118"/>
      <c r="S454" s="118"/>
      <c r="T454" s="118"/>
      <c r="U454" s="118"/>
      <c r="V454" s="118"/>
      <c r="W454" s="117"/>
      <c r="X454" s="118"/>
      <c r="Y454" s="118"/>
      <c r="Z454" s="118"/>
      <c r="AA454" s="118"/>
      <c r="AB454" s="117"/>
      <c r="AC454" s="117"/>
      <c r="AD454" s="117"/>
      <c r="AE454" s="117"/>
      <c r="AF454" s="117"/>
      <c r="AG454" s="118"/>
      <c r="AH454" s="117"/>
      <c r="AI454" s="117"/>
      <c r="AJ454" s="117"/>
      <c r="AK454" s="117"/>
      <c r="AL454" s="117"/>
      <c r="AM454" s="117"/>
      <c r="AN454" s="118"/>
      <c r="AO454" s="117"/>
      <c r="AP454" s="118">
        <v>700</v>
      </c>
      <c r="AQ454" s="118">
        <v>700</v>
      </c>
      <c r="AR454" s="118">
        <f>AQ454</f>
        <v>700</v>
      </c>
      <c r="AS454" s="117">
        <f t="shared" si="397"/>
        <v>700</v>
      </c>
      <c r="AT454" s="117">
        <f t="shared" si="398"/>
        <v>700</v>
      </c>
      <c r="AU454" s="118">
        <f>G454</f>
        <v>4301</v>
      </c>
      <c r="AV454" s="118">
        <f>H454</f>
        <v>2000</v>
      </c>
      <c r="AW454" s="118">
        <f t="shared" si="400"/>
        <v>700</v>
      </c>
      <c r="AX454" s="118">
        <f>AV454-AI454-AP454</f>
        <v>1300</v>
      </c>
      <c r="AY454" s="148">
        <v>1000</v>
      </c>
      <c r="AZ454" s="130">
        <v>1000</v>
      </c>
      <c r="BA454" s="130"/>
      <c r="BB454" s="118">
        <f t="shared" si="401"/>
        <v>300</v>
      </c>
      <c r="BC454" s="118"/>
      <c r="BD454" s="117">
        <f t="shared" si="402"/>
        <v>300</v>
      </c>
      <c r="BE454" s="148">
        <v>1000</v>
      </c>
      <c r="BF454" s="118">
        <f t="shared" si="403"/>
        <v>1000</v>
      </c>
      <c r="BG454" s="117">
        <f t="shared" si="404"/>
        <v>1700</v>
      </c>
      <c r="BH454" s="117">
        <f t="shared" si="405"/>
        <v>1700</v>
      </c>
      <c r="BI454" s="117">
        <f t="shared" si="413"/>
        <v>4301</v>
      </c>
      <c r="BJ454" s="117">
        <f t="shared" si="413"/>
        <v>2000</v>
      </c>
      <c r="BK454" s="117">
        <f t="shared" si="371"/>
        <v>2000</v>
      </c>
      <c r="BL454" s="117">
        <f t="shared" si="407"/>
        <v>1700</v>
      </c>
      <c r="BM454" s="117">
        <f t="shared" si="412"/>
        <v>1000</v>
      </c>
      <c r="BN454" s="117">
        <f t="shared" si="408"/>
        <v>300</v>
      </c>
      <c r="BO454" s="118"/>
      <c r="BP454" s="118">
        <f t="shared" si="409"/>
        <v>300</v>
      </c>
      <c r="BQ454" s="117">
        <v>300</v>
      </c>
      <c r="BR454" s="117">
        <f t="shared" si="410"/>
        <v>300</v>
      </c>
      <c r="BS454" s="17" t="s">
        <v>255</v>
      </c>
      <c r="BT454" s="163"/>
    </row>
    <row r="455" spans="1:72" s="54" customFormat="1" ht="30" x14ac:dyDescent="0.25">
      <c r="A455" s="17">
        <f t="shared" si="411"/>
        <v>10</v>
      </c>
      <c r="B455" s="182" t="s">
        <v>841</v>
      </c>
      <c r="C455" s="9"/>
      <c r="D455" s="43"/>
      <c r="E455" s="43">
        <v>2018</v>
      </c>
      <c r="F455" s="21" t="s">
        <v>842</v>
      </c>
      <c r="G455" s="142">
        <v>3980</v>
      </c>
      <c r="H455" s="142">
        <v>2000</v>
      </c>
      <c r="I455" s="118"/>
      <c r="J455" s="118"/>
      <c r="K455" s="118"/>
      <c r="L455" s="118"/>
      <c r="M455" s="118"/>
      <c r="N455" s="118"/>
      <c r="O455" s="118"/>
      <c r="P455" s="118"/>
      <c r="Q455" s="118"/>
      <c r="R455" s="118"/>
      <c r="S455" s="118"/>
      <c r="T455" s="118"/>
      <c r="U455" s="118"/>
      <c r="V455" s="118"/>
      <c r="W455" s="117"/>
      <c r="X455" s="118"/>
      <c r="Y455" s="118"/>
      <c r="Z455" s="118"/>
      <c r="AA455" s="118"/>
      <c r="AB455" s="117"/>
      <c r="AC455" s="117"/>
      <c r="AD455" s="117"/>
      <c r="AE455" s="117"/>
      <c r="AF455" s="117"/>
      <c r="AG455" s="118"/>
      <c r="AH455" s="117"/>
      <c r="AI455" s="117"/>
      <c r="AJ455" s="117"/>
      <c r="AK455" s="117"/>
      <c r="AL455" s="117"/>
      <c r="AM455" s="117"/>
      <c r="AN455" s="118"/>
      <c r="AO455" s="117"/>
      <c r="AP455" s="118"/>
      <c r="AQ455" s="118"/>
      <c r="AR455" s="118"/>
      <c r="AS455" s="117"/>
      <c r="AT455" s="117"/>
      <c r="AU455" s="142">
        <f>G455</f>
        <v>3980</v>
      </c>
      <c r="AV455" s="142">
        <v>2000</v>
      </c>
      <c r="AW455" s="118">
        <f t="shared" si="400"/>
        <v>0</v>
      </c>
      <c r="AX455" s="118">
        <f>AV455</f>
        <v>2000</v>
      </c>
      <c r="AY455" s="148">
        <v>850</v>
      </c>
      <c r="AZ455" s="148">
        <v>800</v>
      </c>
      <c r="BA455" s="148"/>
      <c r="BB455" s="118">
        <f t="shared" si="401"/>
        <v>1150</v>
      </c>
      <c r="BC455" s="118"/>
      <c r="BD455" s="117">
        <f t="shared" si="402"/>
        <v>1150</v>
      </c>
      <c r="BE455" s="148">
        <v>850</v>
      </c>
      <c r="BF455" s="118">
        <f t="shared" si="403"/>
        <v>850</v>
      </c>
      <c r="BG455" s="117">
        <f t="shared" si="404"/>
        <v>850</v>
      </c>
      <c r="BH455" s="117">
        <f t="shared" si="405"/>
        <v>850</v>
      </c>
      <c r="BI455" s="117">
        <f t="shared" si="413"/>
        <v>3980</v>
      </c>
      <c r="BJ455" s="117">
        <f t="shared" si="413"/>
        <v>2000</v>
      </c>
      <c r="BK455" s="117">
        <f t="shared" si="371"/>
        <v>2000</v>
      </c>
      <c r="BL455" s="117">
        <f t="shared" si="407"/>
        <v>850</v>
      </c>
      <c r="BM455" s="117">
        <f t="shared" si="412"/>
        <v>850</v>
      </c>
      <c r="BN455" s="117">
        <f t="shared" si="408"/>
        <v>1150</v>
      </c>
      <c r="BO455" s="118"/>
      <c r="BP455" s="118">
        <f t="shared" si="409"/>
        <v>1150</v>
      </c>
      <c r="BQ455" s="117">
        <v>1150</v>
      </c>
      <c r="BR455" s="117">
        <v>1150</v>
      </c>
      <c r="BS455" s="17" t="s">
        <v>255</v>
      </c>
      <c r="BT455" s="163"/>
    </row>
    <row r="456" spans="1:72" s="54" customFormat="1" ht="30" x14ac:dyDescent="0.25">
      <c r="A456" s="17">
        <f t="shared" si="411"/>
        <v>11</v>
      </c>
      <c r="B456" s="201" t="s">
        <v>843</v>
      </c>
      <c r="C456" s="9"/>
      <c r="D456" s="43"/>
      <c r="E456" s="43">
        <v>2018</v>
      </c>
      <c r="F456" s="21" t="s">
        <v>844</v>
      </c>
      <c r="G456" s="142">
        <v>5180</v>
      </c>
      <c r="H456" s="142">
        <v>2000</v>
      </c>
      <c r="I456" s="118"/>
      <c r="J456" s="118"/>
      <c r="K456" s="118"/>
      <c r="L456" s="118"/>
      <c r="M456" s="118"/>
      <c r="N456" s="118"/>
      <c r="O456" s="118"/>
      <c r="P456" s="118"/>
      <c r="Q456" s="118"/>
      <c r="R456" s="118"/>
      <c r="S456" s="118"/>
      <c r="T456" s="118"/>
      <c r="U456" s="118"/>
      <c r="V456" s="118"/>
      <c r="W456" s="117"/>
      <c r="X456" s="118"/>
      <c r="Y456" s="118"/>
      <c r="Z456" s="118"/>
      <c r="AA456" s="118"/>
      <c r="AB456" s="117"/>
      <c r="AC456" s="117"/>
      <c r="AD456" s="117"/>
      <c r="AE456" s="117"/>
      <c r="AF456" s="117"/>
      <c r="AG456" s="118"/>
      <c r="AH456" s="117"/>
      <c r="AI456" s="117"/>
      <c r="AJ456" s="117"/>
      <c r="AK456" s="117"/>
      <c r="AL456" s="117"/>
      <c r="AM456" s="117"/>
      <c r="AN456" s="118"/>
      <c r="AO456" s="117"/>
      <c r="AP456" s="118"/>
      <c r="AQ456" s="118"/>
      <c r="AR456" s="118"/>
      <c r="AS456" s="117"/>
      <c r="AT456" s="117"/>
      <c r="AU456" s="142">
        <f>G456</f>
        <v>5180</v>
      </c>
      <c r="AV456" s="142">
        <v>2000</v>
      </c>
      <c r="AW456" s="118">
        <f t="shared" si="400"/>
        <v>0</v>
      </c>
      <c r="AX456" s="118">
        <f>AV456</f>
        <v>2000</v>
      </c>
      <c r="AY456" s="148">
        <v>850</v>
      </c>
      <c r="AZ456" s="148">
        <v>800</v>
      </c>
      <c r="BA456" s="148"/>
      <c r="BB456" s="118">
        <f t="shared" si="401"/>
        <v>1150</v>
      </c>
      <c r="BC456" s="118"/>
      <c r="BD456" s="117">
        <f t="shared" si="402"/>
        <v>1150</v>
      </c>
      <c r="BE456" s="148">
        <v>850</v>
      </c>
      <c r="BF456" s="118">
        <f t="shared" si="403"/>
        <v>850</v>
      </c>
      <c r="BG456" s="117">
        <f t="shared" si="404"/>
        <v>850</v>
      </c>
      <c r="BH456" s="117">
        <f t="shared" si="405"/>
        <v>850</v>
      </c>
      <c r="BI456" s="117">
        <f t="shared" si="413"/>
        <v>5180</v>
      </c>
      <c r="BJ456" s="117">
        <f t="shared" si="413"/>
        <v>2000</v>
      </c>
      <c r="BK456" s="117">
        <f t="shared" si="371"/>
        <v>2000</v>
      </c>
      <c r="BL456" s="117">
        <f t="shared" si="407"/>
        <v>850</v>
      </c>
      <c r="BM456" s="117">
        <f t="shared" si="412"/>
        <v>850</v>
      </c>
      <c r="BN456" s="117">
        <f t="shared" si="408"/>
        <v>1150</v>
      </c>
      <c r="BO456" s="118"/>
      <c r="BP456" s="118">
        <f t="shared" si="409"/>
        <v>1150</v>
      </c>
      <c r="BQ456" s="117">
        <v>1150</v>
      </c>
      <c r="BR456" s="117">
        <v>1150</v>
      </c>
      <c r="BS456" s="17" t="s">
        <v>149</v>
      </c>
      <c r="BT456" s="163"/>
    </row>
    <row r="457" spans="1:72" s="54" customFormat="1" ht="30" x14ac:dyDescent="0.25">
      <c r="A457" s="17">
        <f t="shared" si="411"/>
        <v>12</v>
      </c>
      <c r="B457" s="201" t="s">
        <v>845</v>
      </c>
      <c r="C457" s="9"/>
      <c r="D457" s="43"/>
      <c r="E457" s="43">
        <v>2018</v>
      </c>
      <c r="F457" s="21" t="s">
        <v>846</v>
      </c>
      <c r="G457" s="142">
        <v>4609</v>
      </c>
      <c r="H457" s="142">
        <v>2000</v>
      </c>
      <c r="I457" s="118"/>
      <c r="J457" s="118"/>
      <c r="K457" s="118"/>
      <c r="L457" s="118"/>
      <c r="M457" s="118"/>
      <c r="N457" s="118"/>
      <c r="O457" s="118"/>
      <c r="P457" s="118"/>
      <c r="Q457" s="118"/>
      <c r="R457" s="118"/>
      <c r="S457" s="118"/>
      <c r="T457" s="118"/>
      <c r="U457" s="118"/>
      <c r="V457" s="118"/>
      <c r="W457" s="117"/>
      <c r="X457" s="118"/>
      <c r="Y457" s="118"/>
      <c r="Z457" s="118"/>
      <c r="AA457" s="118"/>
      <c r="AB457" s="117"/>
      <c r="AC457" s="117"/>
      <c r="AD457" s="117"/>
      <c r="AE457" s="117"/>
      <c r="AF457" s="117"/>
      <c r="AG457" s="118"/>
      <c r="AH457" s="117"/>
      <c r="AI457" s="117"/>
      <c r="AJ457" s="117"/>
      <c r="AK457" s="117"/>
      <c r="AL457" s="117"/>
      <c r="AM457" s="117"/>
      <c r="AN457" s="118"/>
      <c r="AO457" s="117"/>
      <c r="AP457" s="118"/>
      <c r="AQ457" s="118"/>
      <c r="AR457" s="118"/>
      <c r="AS457" s="117"/>
      <c r="AT457" s="117"/>
      <c r="AU457" s="142">
        <f>G457</f>
        <v>4609</v>
      </c>
      <c r="AV457" s="142">
        <v>2000</v>
      </c>
      <c r="AW457" s="118">
        <f t="shared" si="400"/>
        <v>0</v>
      </c>
      <c r="AX457" s="118">
        <f>AV457</f>
        <v>2000</v>
      </c>
      <c r="AY457" s="148">
        <v>850</v>
      </c>
      <c r="AZ457" s="148">
        <v>800</v>
      </c>
      <c r="BA457" s="148"/>
      <c r="BB457" s="118">
        <f t="shared" si="401"/>
        <v>1150</v>
      </c>
      <c r="BC457" s="118"/>
      <c r="BD457" s="117">
        <f t="shared" si="402"/>
        <v>1150</v>
      </c>
      <c r="BE457" s="148">
        <v>850</v>
      </c>
      <c r="BF457" s="118">
        <f t="shared" si="403"/>
        <v>850</v>
      </c>
      <c r="BG457" s="117">
        <f t="shared" si="404"/>
        <v>850</v>
      </c>
      <c r="BH457" s="117">
        <f t="shared" si="405"/>
        <v>850</v>
      </c>
      <c r="BI457" s="117">
        <f t="shared" si="413"/>
        <v>4609</v>
      </c>
      <c r="BJ457" s="117">
        <f t="shared" si="413"/>
        <v>2000</v>
      </c>
      <c r="BK457" s="117">
        <f t="shared" si="371"/>
        <v>2000</v>
      </c>
      <c r="BL457" s="117">
        <f t="shared" si="407"/>
        <v>850</v>
      </c>
      <c r="BM457" s="117">
        <f t="shared" si="412"/>
        <v>850</v>
      </c>
      <c r="BN457" s="117">
        <f t="shared" si="408"/>
        <v>1150</v>
      </c>
      <c r="BO457" s="118"/>
      <c r="BP457" s="118">
        <f t="shared" si="409"/>
        <v>1150</v>
      </c>
      <c r="BQ457" s="117">
        <v>1150</v>
      </c>
      <c r="BR457" s="117">
        <v>1150</v>
      </c>
      <c r="BS457" s="17" t="s">
        <v>149</v>
      </c>
      <c r="BT457" s="163"/>
    </row>
    <row r="458" spans="1:72" s="54" customFormat="1" ht="30" x14ac:dyDescent="0.25">
      <c r="A458" s="17">
        <f t="shared" si="411"/>
        <v>13</v>
      </c>
      <c r="B458" s="201" t="s">
        <v>847</v>
      </c>
      <c r="C458" s="9"/>
      <c r="D458" s="43"/>
      <c r="E458" s="43">
        <v>2018</v>
      </c>
      <c r="F458" s="21" t="s">
        <v>848</v>
      </c>
      <c r="G458" s="142">
        <v>5187</v>
      </c>
      <c r="H458" s="142">
        <v>2000</v>
      </c>
      <c r="I458" s="118"/>
      <c r="J458" s="118"/>
      <c r="K458" s="118"/>
      <c r="L458" s="118"/>
      <c r="M458" s="118"/>
      <c r="N458" s="118"/>
      <c r="O458" s="118"/>
      <c r="P458" s="118"/>
      <c r="Q458" s="118"/>
      <c r="R458" s="118"/>
      <c r="S458" s="118"/>
      <c r="T458" s="118"/>
      <c r="U458" s="118"/>
      <c r="V458" s="118"/>
      <c r="W458" s="117"/>
      <c r="X458" s="118"/>
      <c r="Y458" s="118"/>
      <c r="Z458" s="118"/>
      <c r="AA458" s="118"/>
      <c r="AB458" s="117"/>
      <c r="AC458" s="117"/>
      <c r="AD458" s="117"/>
      <c r="AE458" s="117"/>
      <c r="AF458" s="117"/>
      <c r="AG458" s="118"/>
      <c r="AH458" s="117"/>
      <c r="AI458" s="117"/>
      <c r="AJ458" s="117"/>
      <c r="AK458" s="117"/>
      <c r="AL458" s="117"/>
      <c r="AM458" s="117"/>
      <c r="AN458" s="118"/>
      <c r="AO458" s="117"/>
      <c r="AP458" s="118"/>
      <c r="AQ458" s="118"/>
      <c r="AR458" s="118"/>
      <c r="AS458" s="117"/>
      <c r="AT458" s="117"/>
      <c r="AU458" s="142">
        <f>G458</f>
        <v>5187</v>
      </c>
      <c r="AV458" s="142">
        <v>2000</v>
      </c>
      <c r="AW458" s="118">
        <f t="shared" si="400"/>
        <v>0</v>
      </c>
      <c r="AX458" s="118">
        <f>AV458</f>
        <v>2000</v>
      </c>
      <c r="AY458" s="148">
        <v>850</v>
      </c>
      <c r="AZ458" s="148">
        <v>800</v>
      </c>
      <c r="BA458" s="148"/>
      <c r="BB458" s="118">
        <f t="shared" si="401"/>
        <v>1150</v>
      </c>
      <c r="BC458" s="118"/>
      <c r="BD458" s="117">
        <f t="shared" si="402"/>
        <v>1150</v>
      </c>
      <c r="BE458" s="148">
        <v>850</v>
      </c>
      <c r="BF458" s="118">
        <f t="shared" si="403"/>
        <v>850</v>
      </c>
      <c r="BG458" s="117">
        <f t="shared" si="404"/>
        <v>850</v>
      </c>
      <c r="BH458" s="117">
        <f t="shared" si="405"/>
        <v>850</v>
      </c>
      <c r="BI458" s="117">
        <f t="shared" si="413"/>
        <v>5187</v>
      </c>
      <c r="BJ458" s="117">
        <f t="shared" si="413"/>
        <v>2000</v>
      </c>
      <c r="BK458" s="117">
        <f t="shared" si="371"/>
        <v>2000</v>
      </c>
      <c r="BL458" s="117">
        <f t="shared" si="407"/>
        <v>850</v>
      </c>
      <c r="BM458" s="117">
        <f t="shared" si="412"/>
        <v>850</v>
      </c>
      <c r="BN458" s="117">
        <f t="shared" si="408"/>
        <v>1150</v>
      </c>
      <c r="BO458" s="118"/>
      <c r="BP458" s="118">
        <f t="shared" si="409"/>
        <v>1150</v>
      </c>
      <c r="BQ458" s="117">
        <v>1150</v>
      </c>
      <c r="BR458" s="117">
        <v>1150</v>
      </c>
      <c r="BS458" s="17" t="s">
        <v>149</v>
      </c>
      <c r="BT458" s="163"/>
    </row>
    <row r="459" spans="1:72" s="40" customFormat="1" ht="30" x14ac:dyDescent="0.25">
      <c r="A459" s="17">
        <f t="shared" si="411"/>
        <v>14</v>
      </c>
      <c r="B459" s="182" t="s">
        <v>849</v>
      </c>
      <c r="C459" s="17"/>
      <c r="D459" s="39"/>
      <c r="E459" s="39">
        <v>2017</v>
      </c>
      <c r="F459" s="21" t="s">
        <v>850</v>
      </c>
      <c r="G459" s="117">
        <v>3689</v>
      </c>
      <c r="H459" s="117">
        <v>2000</v>
      </c>
      <c r="I459" s="118"/>
      <c r="J459" s="118"/>
      <c r="K459" s="118"/>
      <c r="L459" s="118"/>
      <c r="M459" s="118"/>
      <c r="N459" s="118"/>
      <c r="O459" s="118"/>
      <c r="P459" s="118"/>
      <c r="Q459" s="118"/>
      <c r="R459" s="118"/>
      <c r="S459" s="118"/>
      <c r="T459" s="118"/>
      <c r="U459" s="118"/>
      <c r="V459" s="118"/>
      <c r="W459" s="117"/>
      <c r="X459" s="118"/>
      <c r="Y459" s="118"/>
      <c r="Z459" s="118"/>
      <c r="AA459" s="118"/>
      <c r="AB459" s="117"/>
      <c r="AC459" s="117"/>
      <c r="AD459" s="117"/>
      <c r="AE459" s="117"/>
      <c r="AF459" s="117"/>
      <c r="AG459" s="118"/>
      <c r="AH459" s="117"/>
      <c r="AI459" s="117"/>
      <c r="AJ459" s="117"/>
      <c r="AK459" s="117"/>
      <c r="AL459" s="117"/>
      <c r="AM459" s="117"/>
      <c r="AN459" s="118"/>
      <c r="AO459" s="117"/>
      <c r="AP459" s="118">
        <v>700</v>
      </c>
      <c r="AQ459" s="118">
        <v>700</v>
      </c>
      <c r="AR459" s="118">
        <f>AQ459</f>
        <v>700</v>
      </c>
      <c r="AS459" s="117">
        <f>AN459+AP459</f>
        <v>700</v>
      </c>
      <c r="AT459" s="117">
        <f t="shared" ref="AT459:AT464" si="414">AO459+AP459</f>
        <v>700</v>
      </c>
      <c r="AU459" s="118">
        <f>G459</f>
        <v>3689</v>
      </c>
      <c r="AV459" s="118">
        <f>H459</f>
        <v>2000</v>
      </c>
      <c r="AW459" s="118">
        <f t="shared" si="400"/>
        <v>700</v>
      </c>
      <c r="AX459" s="118">
        <f>AV459-AI459-AP459</f>
        <v>1300</v>
      </c>
      <c r="AY459" s="148">
        <v>1000</v>
      </c>
      <c r="AZ459" s="130">
        <v>1000</v>
      </c>
      <c r="BA459" s="130"/>
      <c r="BB459" s="118">
        <f t="shared" si="401"/>
        <v>300</v>
      </c>
      <c r="BC459" s="118"/>
      <c r="BD459" s="117">
        <f t="shared" si="402"/>
        <v>300</v>
      </c>
      <c r="BE459" s="148">
        <v>1000</v>
      </c>
      <c r="BF459" s="118">
        <f t="shared" si="403"/>
        <v>1000</v>
      </c>
      <c r="BG459" s="117">
        <f t="shared" si="404"/>
        <v>1700</v>
      </c>
      <c r="BH459" s="117">
        <f t="shared" si="405"/>
        <v>1700</v>
      </c>
      <c r="BI459" s="117">
        <f t="shared" si="413"/>
        <v>3689</v>
      </c>
      <c r="BJ459" s="117">
        <f t="shared" si="413"/>
        <v>2000</v>
      </c>
      <c r="BK459" s="117">
        <f t="shared" si="371"/>
        <v>2000</v>
      </c>
      <c r="BL459" s="117">
        <f t="shared" si="407"/>
        <v>1700</v>
      </c>
      <c r="BM459" s="117">
        <f t="shared" si="412"/>
        <v>1000</v>
      </c>
      <c r="BN459" s="117">
        <f t="shared" si="408"/>
        <v>300</v>
      </c>
      <c r="BO459" s="118"/>
      <c r="BP459" s="118">
        <f t="shared" si="409"/>
        <v>300</v>
      </c>
      <c r="BQ459" s="117">
        <v>300</v>
      </c>
      <c r="BR459" s="117">
        <f>BN459</f>
        <v>300</v>
      </c>
      <c r="BS459" s="17" t="s">
        <v>149</v>
      </c>
      <c r="BT459" s="163"/>
    </row>
    <row r="460" spans="1:72" s="10" customFormat="1" ht="30" x14ac:dyDescent="0.2">
      <c r="A460" s="17">
        <f t="shared" si="411"/>
        <v>15</v>
      </c>
      <c r="B460" s="191" t="s">
        <v>851</v>
      </c>
      <c r="C460" s="66"/>
      <c r="D460" s="67"/>
      <c r="E460" s="55">
        <v>2017</v>
      </c>
      <c r="F460" s="21" t="s">
        <v>852</v>
      </c>
      <c r="G460" s="117">
        <v>3663</v>
      </c>
      <c r="H460" s="119">
        <v>2000</v>
      </c>
      <c r="I460" s="118"/>
      <c r="J460" s="119"/>
      <c r="K460" s="119"/>
      <c r="L460" s="117"/>
      <c r="M460" s="117"/>
      <c r="N460" s="117"/>
      <c r="O460" s="117"/>
      <c r="P460" s="117"/>
      <c r="Q460" s="117"/>
      <c r="R460" s="117"/>
      <c r="S460" s="117"/>
      <c r="T460" s="118"/>
      <c r="U460" s="118"/>
      <c r="V460" s="117"/>
      <c r="W460" s="117"/>
      <c r="X460" s="119"/>
      <c r="Y460" s="118"/>
      <c r="Z460" s="118"/>
      <c r="AA460" s="118"/>
      <c r="AB460" s="117"/>
      <c r="AC460" s="117"/>
      <c r="AD460" s="118"/>
      <c r="AE460" s="117"/>
      <c r="AF460" s="119"/>
      <c r="AG460" s="119"/>
      <c r="AH460" s="117"/>
      <c r="AI460" s="117"/>
      <c r="AJ460" s="117"/>
      <c r="AK460" s="117"/>
      <c r="AL460" s="117"/>
      <c r="AM460" s="117"/>
      <c r="AN460" s="117"/>
      <c r="AO460" s="117"/>
      <c r="AP460" s="118">
        <v>700</v>
      </c>
      <c r="AQ460" s="118">
        <v>601</v>
      </c>
      <c r="AR460" s="118">
        <f>AQ460</f>
        <v>601</v>
      </c>
      <c r="AS460" s="117">
        <f>AN460+AP460</f>
        <v>700</v>
      </c>
      <c r="AT460" s="117">
        <f t="shared" si="414"/>
        <v>700</v>
      </c>
      <c r="AU460" s="117">
        <v>4181</v>
      </c>
      <c r="AV460" s="119">
        <v>2000</v>
      </c>
      <c r="AW460" s="118">
        <f t="shared" si="400"/>
        <v>700</v>
      </c>
      <c r="AX460" s="118">
        <f>AV460-AI460-AP460-15</f>
        <v>1285</v>
      </c>
      <c r="AY460" s="148">
        <v>1000</v>
      </c>
      <c r="AZ460" s="130">
        <v>1000</v>
      </c>
      <c r="BA460" s="130"/>
      <c r="BB460" s="118">
        <f t="shared" si="401"/>
        <v>285</v>
      </c>
      <c r="BC460" s="118"/>
      <c r="BD460" s="117">
        <f t="shared" si="402"/>
        <v>285</v>
      </c>
      <c r="BE460" s="148">
        <v>1000</v>
      </c>
      <c r="BF460" s="118">
        <f t="shared" si="403"/>
        <v>1000</v>
      </c>
      <c r="BG460" s="117">
        <f t="shared" si="404"/>
        <v>1700</v>
      </c>
      <c r="BH460" s="117">
        <f t="shared" si="405"/>
        <v>1700</v>
      </c>
      <c r="BI460" s="117">
        <f t="shared" si="413"/>
        <v>4181</v>
      </c>
      <c r="BJ460" s="117">
        <f t="shared" si="413"/>
        <v>2000</v>
      </c>
      <c r="BK460" s="117">
        <f t="shared" ref="BK460:BK509" si="415">BL460+BP460</f>
        <v>2000</v>
      </c>
      <c r="BL460" s="117">
        <f t="shared" si="407"/>
        <v>1700</v>
      </c>
      <c r="BM460" s="117">
        <f t="shared" si="412"/>
        <v>1000</v>
      </c>
      <c r="BN460" s="117">
        <f t="shared" si="408"/>
        <v>300</v>
      </c>
      <c r="BO460" s="118"/>
      <c r="BP460" s="118">
        <f t="shared" si="409"/>
        <v>300</v>
      </c>
      <c r="BQ460" s="117">
        <v>300</v>
      </c>
      <c r="BR460" s="117">
        <f>BN460</f>
        <v>300</v>
      </c>
      <c r="BS460" s="23" t="s">
        <v>149</v>
      </c>
      <c r="BT460" s="165"/>
    </row>
    <row r="461" spans="1:72" s="40" customFormat="1" ht="30" x14ac:dyDescent="0.25">
      <c r="A461" s="17">
        <f t="shared" si="411"/>
        <v>16</v>
      </c>
      <c r="B461" s="182" t="s">
        <v>853</v>
      </c>
      <c r="C461" s="17"/>
      <c r="D461" s="39"/>
      <c r="E461" s="39">
        <v>2017</v>
      </c>
      <c r="F461" s="21" t="s">
        <v>854</v>
      </c>
      <c r="G461" s="117">
        <v>3500</v>
      </c>
      <c r="H461" s="117">
        <v>2000</v>
      </c>
      <c r="I461" s="118"/>
      <c r="J461" s="118"/>
      <c r="K461" s="118"/>
      <c r="L461" s="118"/>
      <c r="M461" s="118"/>
      <c r="N461" s="118"/>
      <c r="O461" s="118"/>
      <c r="P461" s="118"/>
      <c r="Q461" s="118"/>
      <c r="R461" s="118"/>
      <c r="S461" s="118"/>
      <c r="T461" s="118"/>
      <c r="U461" s="118"/>
      <c r="V461" s="118"/>
      <c r="W461" s="117"/>
      <c r="X461" s="118"/>
      <c r="Y461" s="118"/>
      <c r="Z461" s="118"/>
      <c r="AA461" s="118"/>
      <c r="AB461" s="117"/>
      <c r="AC461" s="117"/>
      <c r="AD461" s="117"/>
      <c r="AE461" s="117"/>
      <c r="AF461" s="117"/>
      <c r="AG461" s="118"/>
      <c r="AH461" s="117"/>
      <c r="AI461" s="117"/>
      <c r="AJ461" s="117"/>
      <c r="AK461" s="117"/>
      <c r="AL461" s="117"/>
      <c r="AM461" s="117"/>
      <c r="AN461" s="118"/>
      <c r="AO461" s="117"/>
      <c r="AP461" s="118">
        <v>700</v>
      </c>
      <c r="AQ461" s="118">
        <v>700</v>
      </c>
      <c r="AR461" s="118">
        <f>AQ461</f>
        <v>700</v>
      </c>
      <c r="AS461" s="117">
        <f>AN461+AP461</f>
        <v>700</v>
      </c>
      <c r="AT461" s="117">
        <f t="shared" si="414"/>
        <v>700</v>
      </c>
      <c r="AU461" s="118">
        <f>G461</f>
        <v>3500</v>
      </c>
      <c r="AV461" s="118">
        <f>H461</f>
        <v>2000</v>
      </c>
      <c r="AW461" s="118">
        <f t="shared" si="400"/>
        <v>700</v>
      </c>
      <c r="AX461" s="118">
        <f>AV461-AI461-AP461</f>
        <v>1300</v>
      </c>
      <c r="AY461" s="148">
        <v>1000</v>
      </c>
      <c r="AZ461" s="130">
        <v>1000</v>
      </c>
      <c r="BA461" s="130"/>
      <c r="BB461" s="118">
        <f t="shared" si="401"/>
        <v>300</v>
      </c>
      <c r="BC461" s="118"/>
      <c r="BD461" s="117">
        <f t="shared" si="402"/>
        <v>300</v>
      </c>
      <c r="BE461" s="148">
        <v>1000</v>
      </c>
      <c r="BF461" s="118">
        <f>BE461</f>
        <v>1000</v>
      </c>
      <c r="BG461" s="117">
        <f t="shared" si="404"/>
        <v>1700</v>
      </c>
      <c r="BH461" s="117">
        <f t="shared" si="405"/>
        <v>1700</v>
      </c>
      <c r="BI461" s="117">
        <f t="shared" si="413"/>
        <v>3500</v>
      </c>
      <c r="BJ461" s="117">
        <f t="shared" si="413"/>
        <v>2000</v>
      </c>
      <c r="BK461" s="117">
        <f t="shared" si="415"/>
        <v>2000</v>
      </c>
      <c r="BL461" s="117">
        <f t="shared" si="407"/>
        <v>1700</v>
      </c>
      <c r="BM461" s="117">
        <f t="shared" si="412"/>
        <v>1000</v>
      </c>
      <c r="BN461" s="117">
        <f>BJ461-BL461</f>
        <v>300</v>
      </c>
      <c r="BO461" s="118"/>
      <c r="BP461" s="118">
        <f t="shared" si="409"/>
        <v>300</v>
      </c>
      <c r="BQ461" s="117"/>
      <c r="BR461" s="117">
        <f>BN461</f>
        <v>300</v>
      </c>
      <c r="BS461" s="17" t="s">
        <v>175</v>
      </c>
      <c r="BT461" s="163"/>
    </row>
    <row r="462" spans="1:72" s="54" customFormat="1" ht="30" x14ac:dyDescent="0.25">
      <c r="A462" s="17">
        <f t="shared" si="411"/>
        <v>17</v>
      </c>
      <c r="B462" s="201" t="s">
        <v>855</v>
      </c>
      <c r="C462" s="9"/>
      <c r="D462" s="43"/>
      <c r="E462" s="43"/>
      <c r="F462" s="21" t="s">
        <v>856</v>
      </c>
      <c r="G462" s="142">
        <v>3584</v>
      </c>
      <c r="H462" s="142">
        <v>2000</v>
      </c>
      <c r="I462" s="118"/>
      <c r="J462" s="118"/>
      <c r="K462" s="118"/>
      <c r="L462" s="118"/>
      <c r="M462" s="118"/>
      <c r="N462" s="118"/>
      <c r="O462" s="118"/>
      <c r="P462" s="118"/>
      <c r="Q462" s="118"/>
      <c r="R462" s="118"/>
      <c r="S462" s="118"/>
      <c r="T462" s="118"/>
      <c r="U462" s="118"/>
      <c r="V462" s="118"/>
      <c r="W462" s="117"/>
      <c r="X462" s="118"/>
      <c r="Y462" s="118"/>
      <c r="Z462" s="118"/>
      <c r="AA462" s="118"/>
      <c r="AB462" s="117"/>
      <c r="AC462" s="117"/>
      <c r="AD462" s="117"/>
      <c r="AE462" s="117"/>
      <c r="AF462" s="117"/>
      <c r="AG462" s="118"/>
      <c r="AH462" s="117"/>
      <c r="AI462" s="117"/>
      <c r="AJ462" s="117"/>
      <c r="AK462" s="117"/>
      <c r="AL462" s="117"/>
      <c r="AM462" s="117"/>
      <c r="AN462" s="118"/>
      <c r="AO462" s="117"/>
      <c r="AP462" s="118"/>
      <c r="AQ462" s="118"/>
      <c r="AR462" s="118"/>
      <c r="AS462" s="117"/>
      <c r="AT462" s="117"/>
      <c r="AU462" s="142">
        <f>G462</f>
        <v>3584</v>
      </c>
      <c r="AV462" s="142">
        <f>H462</f>
        <v>2000</v>
      </c>
      <c r="AW462" s="118">
        <v>0</v>
      </c>
      <c r="AX462" s="118">
        <f>AV462</f>
        <v>2000</v>
      </c>
      <c r="AY462" s="148">
        <v>700</v>
      </c>
      <c r="AZ462" s="148"/>
      <c r="BA462" s="148"/>
      <c r="BB462" s="118">
        <f t="shared" si="401"/>
        <v>1300</v>
      </c>
      <c r="BC462" s="118"/>
      <c r="BD462" s="117">
        <f t="shared" si="402"/>
        <v>1300</v>
      </c>
      <c r="BE462" s="148">
        <v>700</v>
      </c>
      <c r="BF462" s="118">
        <f>BE462</f>
        <v>700</v>
      </c>
      <c r="BG462" s="117">
        <f t="shared" si="404"/>
        <v>700</v>
      </c>
      <c r="BH462" s="117">
        <f t="shared" si="405"/>
        <v>700</v>
      </c>
      <c r="BI462" s="117">
        <f t="shared" si="413"/>
        <v>3584</v>
      </c>
      <c r="BJ462" s="117">
        <f t="shared" si="413"/>
        <v>2000</v>
      </c>
      <c r="BK462" s="117">
        <f t="shared" si="415"/>
        <v>2000</v>
      </c>
      <c r="BL462" s="117">
        <f t="shared" si="407"/>
        <v>700</v>
      </c>
      <c r="BM462" s="117">
        <f t="shared" si="412"/>
        <v>700</v>
      </c>
      <c r="BN462" s="117">
        <f>BJ462-BL462</f>
        <v>1300</v>
      </c>
      <c r="BO462" s="118"/>
      <c r="BP462" s="118">
        <f t="shared" si="409"/>
        <v>1300</v>
      </c>
      <c r="BQ462" s="117"/>
      <c r="BR462" s="117">
        <v>1300</v>
      </c>
      <c r="BS462" s="17" t="s">
        <v>175</v>
      </c>
      <c r="BT462" s="163"/>
    </row>
    <row r="463" spans="1:72" s="10" customFormat="1" ht="30" x14ac:dyDescent="0.2">
      <c r="A463" s="17">
        <f>A462+1</f>
        <v>18</v>
      </c>
      <c r="B463" s="191" t="s">
        <v>857</v>
      </c>
      <c r="C463" s="66"/>
      <c r="D463" s="67"/>
      <c r="E463" s="55">
        <v>2017</v>
      </c>
      <c r="F463" s="21" t="s">
        <v>858</v>
      </c>
      <c r="G463" s="117">
        <v>3700</v>
      </c>
      <c r="H463" s="119">
        <v>2000</v>
      </c>
      <c r="I463" s="118"/>
      <c r="J463" s="119"/>
      <c r="K463" s="119"/>
      <c r="L463" s="117"/>
      <c r="M463" s="117"/>
      <c r="N463" s="117"/>
      <c r="O463" s="117"/>
      <c r="P463" s="117"/>
      <c r="Q463" s="117"/>
      <c r="R463" s="117"/>
      <c r="S463" s="117"/>
      <c r="T463" s="118"/>
      <c r="U463" s="118"/>
      <c r="V463" s="117"/>
      <c r="W463" s="117"/>
      <c r="X463" s="119"/>
      <c r="Y463" s="118"/>
      <c r="Z463" s="118"/>
      <c r="AA463" s="118"/>
      <c r="AB463" s="117"/>
      <c r="AC463" s="117"/>
      <c r="AD463" s="118"/>
      <c r="AE463" s="117"/>
      <c r="AF463" s="119"/>
      <c r="AG463" s="119"/>
      <c r="AH463" s="117"/>
      <c r="AI463" s="117"/>
      <c r="AJ463" s="117"/>
      <c r="AK463" s="117"/>
      <c r="AL463" s="117"/>
      <c r="AM463" s="117"/>
      <c r="AN463" s="117"/>
      <c r="AO463" s="117"/>
      <c r="AP463" s="118">
        <v>700</v>
      </c>
      <c r="AQ463" s="118">
        <v>700</v>
      </c>
      <c r="AR463" s="118">
        <f>AQ463</f>
        <v>700</v>
      </c>
      <c r="AS463" s="117">
        <f>AN463+AP463</f>
        <v>700</v>
      </c>
      <c r="AT463" s="117">
        <f>AO463+AP463</f>
        <v>700</v>
      </c>
      <c r="AU463" s="117">
        <f t="shared" ref="AU463:AU468" si="416">G463</f>
        <v>3700</v>
      </c>
      <c r="AV463" s="119">
        <v>2000</v>
      </c>
      <c r="AW463" s="118">
        <f>AI463+AP463</f>
        <v>700</v>
      </c>
      <c r="AX463" s="118">
        <f>AV463-AI463-AP463</f>
        <v>1300</v>
      </c>
      <c r="AY463" s="148">
        <v>1000</v>
      </c>
      <c r="AZ463" s="130">
        <v>1000</v>
      </c>
      <c r="BA463" s="130"/>
      <c r="BB463" s="118">
        <f t="shared" si="401"/>
        <v>300</v>
      </c>
      <c r="BC463" s="118"/>
      <c r="BD463" s="117">
        <f t="shared" si="402"/>
        <v>300</v>
      </c>
      <c r="BE463" s="148">
        <v>1000</v>
      </c>
      <c r="BF463" s="118">
        <f>BE463</f>
        <v>1000</v>
      </c>
      <c r="BG463" s="117">
        <f t="shared" si="404"/>
        <v>1700</v>
      </c>
      <c r="BH463" s="117">
        <f t="shared" si="405"/>
        <v>1700</v>
      </c>
      <c r="BI463" s="117">
        <f t="shared" si="413"/>
        <v>3700</v>
      </c>
      <c r="BJ463" s="117">
        <f t="shared" si="413"/>
        <v>2000</v>
      </c>
      <c r="BK463" s="117">
        <f t="shared" si="415"/>
        <v>2000</v>
      </c>
      <c r="BL463" s="117">
        <f t="shared" si="407"/>
        <v>1700</v>
      </c>
      <c r="BM463" s="117">
        <f t="shared" si="412"/>
        <v>1000</v>
      </c>
      <c r="BN463" s="117">
        <f>BJ463-BL463</f>
        <v>300</v>
      </c>
      <c r="BO463" s="118"/>
      <c r="BP463" s="118">
        <f t="shared" si="409"/>
        <v>300</v>
      </c>
      <c r="BQ463" s="117"/>
      <c r="BR463" s="117">
        <f>BN463</f>
        <v>300</v>
      </c>
      <c r="BS463" s="23" t="s">
        <v>175</v>
      </c>
      <c r="BT463" s="165"/>
    </row>
    <row r="464" spans="1:72" s="40" customFormat="1" ht="30" x14ac:dyDescent="0.25">
      <c r="A464" s="17">
        <f t="shared" si="411"/>
        <v>19</v>
      </c>
      <c r="B464" s="182" t="s">
        <v>859</v>
      </c>
      <c r="C464" s="17"/>
      <c r="D464" s="39"/>
      <c r="E464" s="39">
        <v>2017</v>
      </c>
      <c r="F464" s="21" t="s">
        <v>860</v>
      </c>
      <c r="G464" s="117">
        <v>2954</v>
      </c>
      <c r="H464" s="117">
        <v>2000</v>
      </c>
      <c r="I464" s="118"/>
      <c r="J464" s="118"/>
      <c r="K464" s="118"/>
      <c r="L464" s="118"/>
      <c r="M464" s="118"/>
      <c r="N464" s="118"/>
      <c r="O464" s="118"/>
      <c r="P464" s="118"/>
      <c r="Q464" s="118"/>
      <c r="R464" s="118"/>
      <c r="S464" s="118"/>
      <c r="T464" s="118"/>
      <c r="U464" s="118"/>
      <c r="V464" s="118"/>
      <c r="W464" s="117"/>
      <c r="X464" s="118"/>
      <c r="Y464" s="118"/>
      <c r="Z464" s="118"/>
      <c r="AA464" s="118"/>
      <c r="AB464" s="117"/>
      <c r="AC464" s="117"/>
      <c r="AD464" s="117"/>
      <c r="AE464" s="117"/>
      <c r="AF464" s="117"/>
      <c r="AG464" s="118"/>
      <c r="AH464" s="117"/>
      <c r="AI464" s="117"/>
      <c r="AJ464" s="117"/>
      <c r="AK464" s="117"/>
      <c r="AL464" s="117"/>
      <c r="AM464" s="117"/>
      <c r="AN464" s="118"/>
      <c r="AO464" s="117"/>
      <c r="AP464" s="118">
        <v>700</v>
      </c>
      <c r="AQ464" s="118">
        <v>700</v>
      </c>
      <c r="AR464" s="118">
        <f>AQ464</f>
        <v>700</v>
      </c>
      <c r="AS464" s="117">
        <f>AN464+AP464</f>
        <v>700</v>
      </c>
      <c r="AT464" s="117">
        <f t="shared" si="414"/>
        <v>700</v>
      </c>
      <c r="AU464" s="118">
        <f t="shared" si="416"/>
        <v>2954</v>
      </c>
      <c r="AV464" s="118">
        <f>H464</f>
        <v>2000</v>
      </c>
      <c r="AW464" s="118">
        <f t="shared" si="400"/>
        <v>700</v>
      </c>
      <c r="AX464" s="118">
        <f>AV464-AI464-AP464</f>
        <v>1300</v>
      </c>
      <c r="AY464" s="148">
        <v>1000</v>
      </c>
      <c r="AZ464" s="130">
        <v>1000</v>
      </c>
      <c r="BA464" s="130"/>
      <c r="BB464" s="118">
        <f t="shared" si="401"/>
        <v>300</v>
      </c>
      <c r="BC464" s="118">
        <v>17</v>
      </c>
      <c r="BD464" s="117">
        <f t="shared" si="402"/>
        <v>283</v>
      </c>
      <c r="BE464" s="148">
        <v>1000</v>
      </c>
      <c r="BF464" s="118">
        <f>BE464</f>
        <v>1000</v>
      </c>
      <c r="BG464" s="117">
        <f t="shared" si="404"/>
        <v>1700</v>
      </c>
      <c r="BH464" s="117">
        <f t="shared" si="405"/>
        <v>1700</v>
      </c>
      <c r="BI464" s="117">
        <f t="shared" si="413"/>
        <v>2954</v>
      </c>
      <c r="BJ464" s="117">
        <f t="shared" si="413"/>
        <v>2000</v>
      </c>
      <c r="BK464" s="117">
        <f t="shared" si="415"/>
        <v>2045</v>
      </c>
      <c r="BL464" s="117">
        <f t="shared" si="407"/>
        <v>1700</v>
      </c>
      <c r="BM464" s="117">
        <f t="shared" si="412"/>
        <v>1000</v>
      </c>
      <c r="BN464" s="117">
        <f>BJ464-BL464</f>
        <v>300</v>
      </c>
      <c r="BO464" s="118">
        <v>45</v>
      </c>
      <c r="BP464" s="118">
        <f t="shared" si="409"/>
        <v>345</v>
      </c>
      <c r="BQ464" s="117">
        <v>328</v>
      </c>
      <c r="BR464" s="117">
        <v>328</v>
      </c>
      <c r="BS464" s="17" t="s">
        <v>194</v>
      </c>
      <c r="BT464" s="163"/>
    </row>
    <row r="465" spans="1:72" s="40" customFormat="1" ht="30" x14ac:dyDescent="0.25">
      <c r="A465" s="17">
        <f t="shared" si="411"/>
        <v>20</v>
      </c>
      <c r="B465" s="182" t="s">
        <v>861</v>
      </c>
      <c r="C465" s="17"/>
      <c r="D465" s="39"/>
      <c r="E465" s="39">
        <v>2017</v>
      </c>
      <c r="F465" s="21" t="s">
        <v>862</v>
      </c>
      <c r="G465" s="117">
        <v>2914</v>
      </c>
      <c r="H465" s="117">
        <v>1400</v>
      </c>
      <c r="I465" s="118"/>
      <c r="J465" s="118"/>
      <c r="K465" s="118"/>
      <c r="L465" s="118"/>
      <c r="M465" s="118"/>
      <c r="N465" s="118"/>
      <c r="O465" s="118"/>
      <c r="P465" s="118"/>
      <c r="Q465" s="118"/>
      <c r="R465" s="118"/>
      <c r="S465" s="118"/>
      <c r="T465" s="118"/>
      <c r="U465" s="118"/>
      <c r="V465" s="118"/>
      <c r="W465" s="117"/>
      <c r="X465" s="118"/>
      <c r="Y465" s="118"/>
      <c r="Z465" s="118"/>
      <c r="AA465" s="118"/>
      <c r="AB465" s="117"/>
      <c r="AC465" s="117"/>
      <c r="AD465" s="117"/>
      <c r="AE465" s="117"/>
      <c r="AF465" s="117"/>
      <c r="AG465" s="118"/>
      <c r="AH465" s="117"/>
      <c r="AI465" s="117"/>
      <c r="AJ465" s="117"/>
      <c r="AK465" s="117"/>
      <c r="AL465" s="117"/>
      <c r="AM465" s="117"/>
      <c r="AN465" s="118"/>
      <c r="AO465" s="117"/>
      <c r="AP465" s="118">
        <v>500</v>
      </c>
      <c r="AQ465" s="118">
        <v>500</v>
      </c>
      <c r="AR465" s="118">
        <f>AQ465</f>
        <v>500</v>
      </c>
      <c r="AS465" s="117">
        <f>AN465+AP465</f>
        <v>500</v>
      </c>
      <c r="AT465" s="117">
        <f>AO465+AP465</f>
        <v>500</v>
      </c>
      <c r="AU465" s="118">
        <f t="shared" si="416"/>
        <v>2914</v>
      </c>
      <c r="AV465" s="118">
        <f>H465</f>
        <v>1400</v>
      </c>
      <c r="AW465" s="118">
        <f>AI465+AP465</f>
        <v>500</v>
      </c>
      <c r="AX465" s="118">
        <f>AV465-AI465-AP465</f>
        <v>900</v>
      </c>
      <c r="AY465" s="148">
        <v>700</v>
      </c>
      <c r="AZ465" s="130">
        <v>600</v>
      </c>
      <c r="BA465" s="130"/>
      <c r="BB465" s="118">
        <f t="shared" si="401"/>
        <v>200</v>
      </c>
      <c r="BC465" s="118"/>
      <c r="BD465" s="117">
        <f t="shared" si="402"/>
        <v>200</v>
      </c>
      <c r="BE465" s="148"/>
      <c r="BF465" s="118"/>
      <c r="BG465" s="117">
        <f t="shared" si="404"/>
        <v>1200</v>
      </c>
      <c r="BH465" s="117">
        <f t="shared" si="405"/>
        <v>1200</v>
      </c>
      <c r="BI465" s="117">
        <f t="shared" si="413"/>
        <v>2914</v>
      </c>
      <c r="BJ465" s="117">
        <f t="shared" si="413"/>
        <v>1400</v>
      </c>
      <c r="BK465" s="117">
        <f t="shared" si="415"/>
        <v>1800</v>
      </c>
      <c r="BL465" s="117">
        <f t="shared" si="407"/>
        <v>1200</v>
      </c>
      <c r="BM465" s="117">
        <f t="shared" si="412"/>
        <v>700</v>
      </c>
      <c r="BN465" s="117">
        <v>300</v>
      </c>
      <c r="BO465" s="118">
        <v>300</v>
      </c>
      <c r="BP465" s="118">
        <f t="shared" si="409"/>
        <v>600</v>
      </c>
      <c r="BQ465" s="117">
        <v>500</v>
      </c>
      <c r="BR465" s="117">
        <v>500</v>
      </c>
      <c r="BS465" s="17" t="s">
        <v>194</v>
      </c>
      <c r="BT465" s="163"/>
    </row>
    <row r="466" spans="1:72" s="54" customFormat="1" ht="30" x14ac:dyDescent="0.25">
      <c r="A466" s="17">
        <f t="shared" si="411"/>
        <v>21</v>
      </c>
      <c r="B466" s="201" t="s">
        <v>863</v>
      </c>
      <c r="C466" s="9"/>
      <c r="D466" s="43"/>
      <c r="E466" s="43">
        <v>2018</v>
      </c>
      <c r="F466" s="230" t="s">
        <v>864</v>
      </c>
      <c r="G466" s="142">
        <v>2954</v>
      </c>
      <c r="H466" s="142">
        <v>2000</v>
      </c>
      <c r="I466" s="118"/>
      <c r="J466" s="118"/>
      <c r="K466" s="118"/>
      <c r="L466" s="118"/>
      <c r="M466" s="118"/>
      <c r="N466" s="118"/>
      <c r="O466" s="118"/>
      <c r="P466" s="118"/>
      <c r="Q466" s="118"/>
      <c r="R466" s="118"/>
      <c r="S466" s="118"/>
      <c r="T466" s="118"/>
      <c r="U466" s="118"/>
      <c r="V466" s="118"/>
      <c r="W466" s="117"/>
      <c r="X466" s="118"/>
      <c r="Y466" s="118"/>
      <c r="Z466" s="118"/>
      <c r="AA466" s="118"/>
      <c r="AB466" s="117"/>
      <c r="AC466" s="117"/>
      <c r="AD466" s="117"/>
      <c r="AE466" s="117"/>
      <c r="AF466" s="117"/>
      <c r="AG466" s="118"/>
      <c r="AH466" s="117"/>
      <c r="AI466" s="117"/>
      <c r="AJ466" s="117"/>
      <c r="AK466" s="117"/>
      <c r="AL466" s="117"/>
      <c r="AM466" s="117"/>
      <c r="AN466" s="118"/>
      <c r="AO466" s="117"/>
      <c r="AP466" s="118"/>
      <c r="AQ466" s="118"/>
      <c r="AR466" s="118"/>
      <c r="AS466" s="117"/>
      <c r="AT466" s="117"/>
      <c r="AU466" s="142">
        <f t="shared" si="416"/>
        <v>2954</v>
      </c>
      <c r="AV466" s="142">
        <v>2000</v>
      </c>
      <c r="AW466" s="118">
        <f>AI466+AP466</f>
        <v>0</v>
      </c>
      <c r="AX466" s="118">
        <f>AV466</f>
        <v>2000</v>
      </c>
      <c r="AY466" s="148">
        <v>850</v>
      </c>
      <c r="AZ466" s="148">
        <v>800</v>
      </c>
      <c r="BA466" s="148"/>
      <c r="BB466" s="118">
        <f t="shared" si="401"/>
        <v>1150</v>
      </c>
      <c r="BC466" s="118"/>
      <c r="BD466" s="117">
        <f t="shared" si="402"/>
        <v>1150</v>
      </c>
      <c r="BE466" s="148">
        <v>850</v>
      </c>
      <c r="BF466" s="118">
        <f>BE466</f>
        <v>850</v>
      </c>
      <c r="BG466" s="117">
        <f t="shared" si="404"/>
        <v>850</v>
      </c>
      <c r="BH466" s="117">
        <f t="shared" si="405"/>
        <v>850</v>
      </c>
      <c r="BI466" s="117">
        <f t="shared" si="413"/>
        <v>2954</v>
      </c>
      <c r="BJ466" s="117">
        <f t="shared" si="413"/>
        <v>2000</v>
      </c>
      <c r="BK466" s="117">
        <f t="shared" si="415"/>
        <v>2000</v>
      </c>
      <c r="BL466" s="117">
        <f t="shared" si="407"/>
        <v>850</v>
      </c>
      <c r="BM466" s="117">
        <f t="shared" si="412"/>
        <v>850</v>
      </c>
      <c r="BN466" s="117">
        <f>BJ466-BL466</f>
        <v>1150</v>
      </c>
      <c r="BO466" s="118"/>
      <c r="BP466" s="118">
        <f t="shared" si="409"/>
        <v>1150</v>
      </c>
      <c r="BQ466" s="117">
        <v>1150</v>
      </c>
      <c r="BR466" s="117">
        <v>1150</v>
      </c>
      <c r="BS466" s="17" t="s">
        <v>194</v>
      </c>
      <c r="BT466" s="163"/>
    </row>
    <row r="467" spans="1:72" s="54" customFormat="1" ht="30" x14ac:dyDescent="0.25">
      <c r="A467" s="17">
        <f t="shared" si="411"/>
        <v>22</v>
      </c>
      <c r="B467" s="201" t="s">
        <v>865</v>
      </c>
      <c r="C467" s="9"/>
      <c r="D467" s="43"/>
      <c r="E467" s="43">
        <v>2018</v>
      </c>
      <c r="F467" s="230" t="s">
        <v>866</v>
      </c>
      <c r="G467" s="142">
        <v>2884</v>
      </c>
      <c r="H467" s="142">
        <v>2000</v>
      </c>
      <c r="I467" s="118"/>
      <c r="J467" s="118"/>
      <c r="K467" s="118"/>
      <c r="L467" s="118"/>
      <c r="M467" s="118"/>
      <c r="N467" s="118"/>
      <c r="O467" s="118"/>
      <c r="P467" s="118"/>
      <c r="Q467" s="118"/>
      <c r="R467" s="118"/>
      <c r="S467" s="118"/>
      <c r="T467" s="118"/>
      <c r="U467" s="118"/>
      <c r="V467" s="118"/>
      <c r="W467" s="117"/>
      <c r="X467" s="118"/>
      <c r="Y467" s="118"/>
      <c r="Z467" s="118"/>
      <c r="AA467" s="118"/>
      <c r="AB467" s="117"/>
      <c r="AC467" s="117"/>
      <c r="AD467" s="117"/>
      <c r="AE467" s="117"/>
      <c r="AF467" s="117"/>
      <c r="AG467" s="118"/>
      <c r="AH467" s="117"/>
      <c r="AI467" s="117"/>
      <c r="AJ467" s="117"/>
      <c r="AK467" s="117"/>
      <c r="AL467" s="117"/>
      <c r="AM467" s="117"/>
      <c r="AN467" s="118"/>
      <c r="AO467" s="117"/>
      <c r="AP467" s="118"/>
      <c r="AQ467" s="118"/>
      <c r="AR467" s="118"/>
      <c r="AS467" s="117"/>
      <c r="AT467" s="117"/>
      <c r="AU467" s="142">
        <f t="shared" si="416"/>
        <v>2884</v>
      </c>
      <c r="AV467" s="142">
        <f>H467</f>
        <v>2000</v>
      </c>
      <c r="AW467" s="118">
        <f>AI467+AP467</f>
        <v>0</v>
      </c>
      <c r="AX467" s="118">
        <f>AV467</f>
        <v>2000</v>
      </c>
      <c r="AY467" s="148">
        <v>655</v>
      </c>
      <c r="AZ467" s="148">
        <v>600</v>
      </c>
      <c r="BA467" s="148"/>
      <c r="BB467" s="118">
        <f t="shared" si="401"/>
        <v>1345</v>
      </c>
      <c r="BC467" s="118">
        <v>15</v>
      </c>
      <c r="BD467" s="117">
        <f t="shared" si="402"/>
        <v>1330</v>
      </c>
      <c r="BE467" s="148">
        <v>655</v>
      </c>
      <c r="BF467" s="118">
        <f>BE467</f>
        <v>655</v>
      </c>
      <c r="BG467" s="117">
        <f t="shared" si="404"/>
        <v>655</v>
      </c>
      <c r="BH467" s="117">
        <f t="shared" si="405"/>
        <v>655</v>
      </c>
      <c r="BI467" s="117">
        <f t="shared" si="413"/>
        <v>2884</v>
      </c>
      <c r="BJ467" s="117">
        <f t="shared" si="413"/>
        <v>2000</v>
      </c>
      <c r="BK467" s="117">
        <f t="shared" si="415"/>
        <v>2000</v>
      </c>
      <c r="BL467" s="117">
        <f t="shared" si="407"/>
        <v>655</v>
      </c>
      <c r="BM467" s="117">
        <f t="shared" si="412"/>
        <v>655</v>
      </c>
      <c r="BN467" s="117">
        <f>BJ467-BL467</f>
        <v>1345</v>
      </c>
      <c r="BO467" s="118"/>
      <c r="BP467" s="118">
        <f t="shared" si="409"/>
        <v>1345</v>
      </c>
      <c r="BQ467" s="117">
        <v>1330</v>
      </c>
      <c r="BR467" s="117">
        <v>1330</v>
      </c>
      <c r="BS467" s="17" t="s">
        <v>194</v>
      </c>
      <c r="BT467" s="163"/>
    </row>
    <row r="468" spans="1:72" s="54" customFormat="1" ht="30" x14ac:dyDescent="0.25">
      <c r="A468" s="17">
        <f t="shared" si="411"/>
        <v>23</v>
      </c>
      <c r="B468" s="201" t="s">
        <v>947</v>
      </c>
      <c r="C468" s="9"/>
      <c r="D468" s="43"/>
      <c r="E468" s="43">
        <v>2018</v>
      </c>
      <c r="F468" s="230" t="s">
        <v>948</v>
      </c>
      <c r="G468" s="142">
        <v>3685</v>
      </c>
      <c r="H468" s="142">
        <v>800</v>
      </c>
      <c r="I468" s="118"/>
      <c r="J468" s="118"/>
      <c r="K468" s="118"/>
      <c r="L468" s="118"/>
      <c r="M468" s="118"/>
      <c r="N468" s="118"/>
      <c r="O468" s="118"/>
      <c r="P468" s="118"/>
      <c r="Q468" s="118"/>
      <c r="R468" s="118"/>
      <c r="S468" s="118"/>
      <c r="T468" s="118"/>
      <c r="U468" s="118"/>
      <c r="V468" s="118"/>
      <c r="W468" s="117"/>
      <c r="X468" s="118"/>
      <c r="Y468" s="118"/>
      <c r="Z468" s="118"/>
      <c r="AA468" s="118"/>
      <c r="AB468" s="117"/>
      <c r="AC468" s="117"/>
      <c r="AD468" s="117"/>
      <c r="AE468" s="117"/>
      <c r="AF468" s="117"/>
      <c r="AG468" s="118"/>
      <c r="AH468" s="117"/>
      <c r="AI468" s="117"/>
      <c r="AJ468" s="117"/>
      <c r="AK468" s="117"/>
      <c r="AL468" s="117"/>
      <c r="AM468" s="117"/>
      <c r="AN468" s="118"/>
      <c r="AO468" s="117"/>
      <c r="AP468" s="118"/>
      <c r="AQ468" s="118"/>
      <c r="AR468" s="118"/>
      <c r="AS468" s="117"/>
      <c r="AT468" s="117"/>
      <c r="AU468" s="142">
        <f t="shared" si="416"/>
        <v>3685</v>
      </c>
      <c r="AV468" s="142">
        <f>H468</f>
        <v>800</v>
      </c>
      <c r="AW468" s="118">
        <f>AI468+AP468</f>
        <v>0</v>
      </c>
      <c r="AX468" s="118">
        <f>AV468</f>
        <v>800</v>
      </c>
      <c r="AY468" s="148"/>
      <c r="AZ468" s="148">
        <v>600</v>
      </c>
      <c r="BA468" s="148"/>
      <c r="BB468" s="118">
        <f t="shared" si="401"/>
        <v>800</v>
      </c>
      <c r="BC468" s="118">
        <v>15</v>
      </c>
      <c r="BD468" s="117">
        <f t="shared" si="402"/>
        <v>785</v>
      </c>
      <c r="BE468" s="148"/>
      <c r="BF468" s="118"/>
      <c r="BG468" s="117">
        <f t="shared" si="404"/>
        <v>0</v>
      </c>
      <c r="BH468" s="117">
        <f t="shared" si="405"/>
        <v>0</v>
      </c>
      <c r="BI468" s="117">
        <f t="shared" si="413"/>
        <v>3685</v>
      </c>
      <c r="BJ468" s="117">
        <f t="shared" si="413"/>
        <v>800</v>
      </c>
      <c r="BK468" s="117">
        <f t="shared" si="415"/>
        <v>800</v>
      </c>
      <c r="BL468" s="117">
        <f t="shared" si="407"/>
        <v>0</v>
      </c>
      <c r="BM468" s="117">
        <f t="shared" si="412"/>
        <v>0</v>
      </c>
      <c r="BN468" s="117">
        <f>BJ468-BL468</f>
        <v>800</v>
      </c>
      <c r="BO468" s="118"/>
      <c r="BP468" s="118">
        <f t="shared" si="409"/>
        <v>800</v>
      </c>
      <c r="BQ468" s="117">
        <v>1330</v>
      </c>
      <c r="BR468" s="117">
        <v>260</v>
      </c>
      <c r="BS468" s="17" t="s">
        <v>347</v>
      </c>
      <c r="BT468" s="163"/>
    </row>
    <row r="469" spans="1:72" s="54" customFormat="1" ht="15.75" x14ac:dyDescent="0.25">
      <c r="A469" s="17"/>
      <c r="B469" s="205" t="s">
        <v>867</v>
      </c>
      <c r="C469" s="11"/>
      <c r="D469" s="64"/>
      <c r="E469" s="64"/>
      <c r="F469" s="231"/>
      <c r="G469" s="38">
        <f t="shared" ref="G469:BQ469" si="417">SUM(G470:G476)</f>
        <v>27226.2</v>
      </c>
      <c r="H469" s="38">
        <f t="shared" si="417"/>
        <v>12275</v>
      </c>
      <c r="I469" s="38">
        <f t="shared" si="417"/>
        <v>0</v>
      </c>
      <c r="J469" s="38">
        <f t="shared" si="417"/>
        <v>0</v>
      </c>
      <c r="K469" s="38">
        <f t="shared" si="417"/>
        <v>0</v>
      </c>
      <c r="L469" s="38">
        <f t="shared" si="417"/>
        <v>0</v>
      </c>
      <c r="M469" s="38">
        <f t="shared" si="417"/>
        <v>0</v>
      </c>
      <c r="N469" s="38">
        <f t="shared" si="417"/>
        <v>0</v>
      </c>
      <c r="O469" s="38">
        <f t="shared" si="417"/>
        <v>0</v>
      </c>
      <c r="P469" s="38">
        <f t="shared" si="417"/>
        <v>0</v>
      </c>
      <c r="Q469" s="38">
        <f t="shared" si="417"/>
        <v>0</v>
      </c>
      <c r="R469" s="38">
        <f t="shared" si="417"/>
        <v>0</v>
      </c>
      <c r="S469" s="38">
        <f t="shared" si="417"/>
        <v>0</v>
      </c>
      <c r="T469" s="38">
        <f t="shared" si="417"/>
        <v>0</v>
      </c>
      <c r="U469" s="38">
        <f t="shared" si="417"/>
        <v>0</v>
      </c>
      <c r="V469" s="38">
        <f t="shared" si="417"/>
        <v>0</v>
      </c>
      <c r="W469" s="38">
        <f t="shared" si="417"/>
        <v>0</v>
      </c>
      <c r="X469" s="38">
        <f t="shared" si="417"/>
        <v>0</v>
      </c>
      <c r="Y469" s="38">
        <f t="shared" si="417"/>
        <v>0</v>
      </c>
      <c r="Z469" s="38">
        <f t="shared" si="417"/>
        <v>0</v>
      </c>
      <c r="AA469" s="38">
        <f t="shared" si="417"/>
        <v>0</v>
      </c>
      <c r="AB469" s="38">
        <f t="shared" si="417"/>
        <v>0</v>
      </c>
      <c r="AC469" s="38">
        <f t="shared" si="417"/>
        <v>0</v>
      </c>
      <c r="AD469" s="38">
        <f t="shared" si="417"/>
        <v>0</v>
      </c>
      <c r="AE469" s="38">
        <f t="shared" si="417"/>
        <v>0</v>
      </c>
      <c r="AF469" s="38">
        <f t="shared" si="417"/>
        <v>0</v>
      </c>
      <c r="AG469" s="38">
        <f t="shared" si="417"/>
        <v>0</v>
      </c>
      <c r="AH469" s="38">
        <f t="shared" si="417"/>
        <v>0</v>
      </c>
      <c r="AI469" s="38">
        <f t="shared" si="417"/>
        <v>0</v>
      </c>
      <c r="AJ469" s="38">
        <f t="shared" si="417"/>
        <v>0</v>
      </c>
      <c r="AK469" s="38">
        <f t="shared" si="417"/>
        <v>0</v>
      </c>
      <c r="AL469" s="38">
        <f t="shared" si="417"/>
        <v>0</v>
      </c>
      <c r="AM469" s="38">
        <f t="shared" si="417"/>
        <v>0</v>
      </c>
      <c r="AN469" s="38">
        <f t="shared" si="417"/>
        <v>0</v>
      </c>
      <c r="AO469" s="38">
        <f t="shared" si="417"/>
        <v>0</v>
      </c>
      <c r="AP469" s="38">
        <f t="shared" si="417"/>
        <v>0</v>
      </c>
      <c r="AQ469" s="38">
        <f t="shared" si="417"/>
        <v>0</v>
      </c>
      <c r="AR469" s="38">
        <f t="shared" si="417"/>
        <v>0</v>
      </c>
      <c r="AS469" s="38">
        <f t="shared" si="417"/>
        <v>0</v>
      </c>
      <c r="AT469" s="38">
        <f t="shared" si="417"/>
        <v>0</v>
      </c>
      <c r="AU469" s="38">
        <f t="shared" si="417"/>
        <v>0</v>
      </c>
      <c r="AV469" s="38">
        <f t="shared" si="417"/>
        <v>0</v>
      </c>
      <c r="AW469" s="38">
        <f t="shared" si="417"/>
        <v>0</v>
      </c>
      <c r="AX469" s="38">
        <f t="shared" si="417"/>
        <v>0</v>
      </c>
      <c r="AY469" s="38">
        <f t="shared" si="417"/>
        <v>0</v>
      </c>
      <c r="AZ469" s="38">
        <f t="shared" si="417"/>
        <v>0</v>
      </c>
      <c r="BA469" s="38">
        <f t="shared" si="417"/>
        <v>0</v>
      </c>
      <c r="BB469" s="38">
        <f t="shared" si="417"/>
        <v>0</v>
      </c>
      <c r="BC469" s="38">
        <f t="shared" si="417"/>
        <v>0</v>
      </c>
      <c r="BD469" s="38">
        <f t="shared" si="417"/>
        <v>0</v>
      </c>
      <c r="BE469" s="38">
        <f t="shared" si="417"/>
        <v>0</v>
      </c>
      <c r="BF469" s="38">
        <f t="shared" si="417"/>
        <v>0</v>
      </c>
      <c r="BG469" s="38">
        <f t="shared" si="417"/>
        <v>0</v>
      </c>
      <c r="BH469" s="38">
        <f t="shared" si="417"/>
        <v>0</v>
      </c>
      <c r="BI469" s="38">
        <f t="shared" si="417"/>
        <v>27226.2</v>
      </c>
      <c r="BJ469" s="38">
        <f t="shared" si="417"/>
        <v>12275</v>
      </c>
      <c r="BK469" s="38">
        <f t="shared" si="417"/>
        <v>12275</v>
      </c>
      <c r="BL469" s="38">
        <f t="shared" si="417"/>
        <v>0</v>
      </c>
      <c r="BM469" s="38">
        <f t="shared" si="417"/>
        <v>0</v>
      </c>
      <c r="BN469" s="38">
        <f t="shared" si="417"/>
        <v>10275</v>
      </c>
      <c r="BO469" s="38">
        <f t="shared" si="417"/>
        <v>0</v>
      </c>
      <c r="BP469" s="38">
        <f t="shared" si="417"/>
        <v>12275</v>
      </c>
      <c r="BQ469" s="38">
        <f t="shared" si="417"/>
        <v>0</v>
      </c>
      <c r="BR469" s="38">
        <f>SUM(BR470:BR476)</f>
        <v>12015</v>
      </c>
      <c r="BS469" s="17"/>
      <c r="BT469" s="163"/>
    </row>
    <row r="470" spans="1:72" s="10" customFormat="1" ht="30" x14ac:dyDescent="0.2">
      <c r="A470" s="17">
        <v>1</v>
      </c>
      <c r="B470" s="182" t="s">
        <v>868</v>
      </c>
      <c r="C470" s="69"/>
      <c r="D470" s="70"/>
      <c r="E470" s="63"/>
      <c r="F470" s="21" t="s">
        <v>967</v>
      </c>
      <c r="G470" s="119">
        <v>3040</v>
      </c>
      <c r="H470" s="119">
        <v>2000</v>
      </c>
      <c r="I470" s="118"/>
      <c r="J470" s="119"/>
      <c r="K470" s="119"/>
      <c r="L470" s="117"/>
      <c r="M470" s="117"/>
      <c r="N470" s="117"/>
      <c r="O470" s="117"/>
      <c r="P470" s="117"/>
      <c r="Q470" s="117"/>
      <c r="R470" s="117"/>
      <c r="S470" s="117"/>
      <c r="T470" s="118"/>
      <c r="U470" s="118"/>
      <c r="V470" s="117"/>
      <c r="W470" s="117"/>
      <c r="X470" s="119"/>
      <c r="Y470" s="118"/>
      <c r="Z470" s="118"/>
      <c r="AA470" s="118"/>
      <c r="AB470" s="117"/>
      <c r="AC470" s="117"/>
      <c r="AD470" s="118"/>
      <c r="AE470" s="117"/>
      <c r="AF470" s="117"/>
      <c r="AG470" s="119"/>
      <c r="AH470" s="117"/>
      <c r="AI470" s="117"/>
      <c r="AJ470" s="117"/>
      <c r="AK470" s="117"/>
      <c r="AL470" s="117"/>
      <c r="AM470" s="117"/>
      <c r="AN470" s="117"/>
      <c r="AO470" s="117"/>
      <c r="AP470" s="118"/>
      <c r="AQ470" s="118"/>
      <c r="AR470" s="118"/>
      <c r="AS470" s="117"/>
      <c r="AT470" s="117"/>
      <c r="AU470" s="119"/>
      <c r="AV470" s="118"/>
      <c r="AW470" s="118"/>
      <c r="AX470" s="118"/>
      <c r="AY470" s="148"/>
      <c r="AZ470" s="130"/>
      <c r="BA470" s="130"/>
      <c r="BB470" s="118"/>
      <c r="BC470" s="118"/>
      <c r="BD470" s="117"/>
      <c r="BE470" s="118"/>
      <c r="BF470" s="118"/>
      <c r="BG470" s="117"/>
      <c r="BH470" s="117">
        <f>BG470</f>
        <v>0</v>
      </c>
      <c r="BI470" s="119">
        <f t="shared" ref="BI470:BJ476" si="418">G470</f>
        <v>3040</v>
      </c>
      <c r="BJ470" s="119">
        <f t="shared" si="418"/>
        <v>2000</v>
      </c>
      <c r="BK470" s="117">
        <f t="shared" si="415"/>
        <v>2000</v>
      </c>
      <c r="BL470" s="117">
        <f>BH470</f>
        <v>0</v>
      </c>
      <c r="BM470" s="117">
        <f t="shared" si="412"/>
        <v>0</v>
      </c>
      <c r="BN470" s="117">
        <f t="shared" ref="BN470:BN476" si="419">BJ470-BL470</f>
        <v>2000</v>
      </c>
      <c r="BO470" s="118"/>
      <c r="BP470" s="118">
        <f>BN470+BO470</f>
        <v>2000</v>
      </c>
      <c r="BQ470" s="117"/>
      <c r="BR470" s="117">
        <v>1900</v>
      </c>
      <c r="BS470" s="23" t="s">
        <v>59</v>
      </c>
      <c r="BT470" s="165"/>
    </row>
    <row r="471" spans="1:72" s="54" customFormat="1" ht="30" x14ac:dyDescent="0.25">
      <c r="A471" s="17">
        <f t="shared" ref="A471:A476" si="420">A470+1</f>
        <v>2</v>
      </c>
      <c r="B471" s="206" t="s">
        <v>869</v>
      </c>
      <c r="C471" s="77"/>
      <c r="D471" s="77"/>
      <c r="E471" s="77"/>
      <c r="F471" s="232" t="s">
        <v>870</v>
      </c>
      <c r="G471" s="149">
        <v>3507.2</v>
      </c>
      <c r="H471" s="142">
        <v>2000</v>
      </c>
      <c r="I471" s="118"/>
      <c r="J471" s="118"/>
      <c r="K471" s="118"/>
      <c r="L471" s="118"/>
      <c r="M471" s="118"/>
      <c r="N471" s="118"/>
      <c r="O471" s="118"/>
      <c r="P471" s="118"/>
      <c r="Q471" s="118"/>
      <c r="R471" s="118"/>
      <c r="S471" s="118"/>
      <c r="T471" s="118"/>
      <c r="U471" s="118"/>
      <c r="V471" s="118"/>
      <c r="W471" s="117"/>
      <c r="X471" s="118"/>
      <c r="Y471" s="118"/>
      <c r="Z471" s="118"/>
      <c r="AA471" s="118"/>
      <c r="AB471" s="117"/>
      <c r="AC471" s="117"/>
      <c r="AD471" s="117"/>
      <c r="AE471" s="117"/>
      <c r="AF471" s="117"/>
      <c r="AG471" s="118"/>
      <c r="AH471" s="117"/>
      <c r="AI471" s="117"/>
      <c r="AJ471" s="117"/>
      <c r="AK471" s="117"/>
      <c r="AL471" s="117"/>
      <c r="AM471" s="117"/>
      <c r="AN471" s="118"/>
      <c r="AO471" s="117"/>
      <c r="AP471" s="118"/>
      <c r="AQ471" s="118"/>
      <c r="AR471" s="118"/>
      <c r="AS471" s="117"/>
      <c r="AT471" s="117"/>
      <c r="AU471" s="142"/>
      <c r="AV471" s="142"/>
      <c r="AW471" s="118"/>
      <c r="AX471" s="118"/>
      <c r="AY471" s="142"/>
      <c r="AZ471" s="142"/>
      <c r="BA471" s="142"/>
      <c r="BB471" s="118"/>
      <c r="BC471" s="118"/>
      <c r="BD471" s="117"/>
      <c r="BE471" s="118"/>
      <c r="BF471" s="118"/>
      <c r="BG471" s="117"/>
      <c r="BH471" s="117"/>
      <c r="BI471" s="149">
        <v>3507.2</v>
      </c>
      <c r="BJ471" s="142">
        <v>2000</v>
      </c>
      <c r="BK471" s="117">
        <f t="shared" si="415"/>
        <v>2000</v>
      </c>
      <c r="BL471" s="117"/>
      <c r="BM471" s="117">
        <f t="shared" si="412"/>
        <v>0</v>
      </c>
      <c r="BN471" s="117"/>
      <c r="BO471" s="118"/>
      <c r="BP471" s="118">
        <v>2000</v>
      </c>
      <c r="BQ471" s="150"/>
      <c r="BR471" s="117">
        <v>1900</v>
      </c>
      <c r="BS471" s="151" t="s">
        <v>69</v>
      </c>
      <c r="BT471" s="163"/>
    </row>
    <row r="472" spans="1:72" s="10" customFormat="1" ht="30" x14ac:dyDescent="0.2">
      <c r="A472" s="17">
        <f t="shared" si="420"/>
        <v>3</v>
      </c>
      <c r="B472" s="182" t="s">
        <v>871</v>
      </c>
      <c r="C472" s="69"/>
      <c r="D472" s="70"/>
      <c r="E472" s="63"/>
      <c r="F472" s="232" t="s">
        <v>872</v>
      </c>
      <c r="G472" s="119">
        <v>4422</v>
      </c>
      <c r="H472" s="119">
        <v>2000</v>
      </c>
      <c r="I472" s="118"/>
      <c r="J472" s="119"/>
      <c r="K472" s="119"/>
      <c r="L472" s="117"/>
      <c r="M472" s="117"/>
      <c r="N472" s="117"/>
      <c r="O472" s="117"/>
      <c r="P472" s="117"/>
      <c r="Q472" s="117"/>
      <c r="R472" s="117"/>
      <c r="S472" s="117"/>
      <c r="T472" s="118"/>
      <c r="U472" s="118"/>
      <c r="V472" s="117"/>
      <c r="W472" s="117"/>
      <c r="X472" s="119"/>
      <c r="Y472" s="118"/>
      <c r="Z472" s="118"/>
      <c r="AA472" s="118"/>
      <c r="AB472" s="117"/>
      <c r="AC472" s="117"/>
      <c r="AD472" s="118"/>
      <c r="AE472" s="117"/>
      <c r="AF472" s="117"/>
      <c r="AG472" s="119"/>
      <c r="AH472" s="117"/>
      <c r="AI472" s="117"/>
      <c r="AJ472" s="117"/>
      <c r="AK472" s="117"/>
      <c r="AL472" s="117"/>
      <c r="AM472" s="117"/>
      <c r="AN472" s="117"/>
      <c r="AO472" s="117"/>
      <c r="AP472" s="118"/>
      <c r="AQ472" s="118"/>
      <c r="AR472" s="118"/>
      <c r="AS472" s="117"/>
      <c r="AT472" s="117"/>
      <c r="AU472" s="119"/>
      <c r="AV472" s="118"/>
      <c r="AW472" s="118"/>
      <c r="AX472" s="118"/>
      <c r="AY472" s="148"/>
      <c r="AZ472" s="130"/>
      <c r="BA472" s="130"/>
      <c r="BB472" s="118"/>
      <c r="BC472" s="118"/>
      <c r="BD472" s="117"/>
      <c r="BE472" s="118"/>
      <c r="BF472" s="118"/>
      <c r="BG472" s="117"/>
      <c r="BH472" s="117"/>
      <c r="BI472" s="119">
        <f t="shared" si="418"/>
        <v>4422</v>
      </c>
      <c r="BJ472" s="119">
        <f t="shared" si="418"/>
        <v>2000</v>
      </c>
      <c r="BK472" s="117">
        <f t="shared" si="415"/>
        <v>2000</v>
      </c>
      <c r="BL472" s="117">
        <f>BH472</f>
        <v>0</v>
      </c>
      <c r="BM472" s="117">
        <f t="shared" si="412"/>
        <v>0</v>
      </c>
      <c r="BN472" s="117">
        <f t="shared" si="419"/>
        <v>2000</v>
      </c>
      <c r="BO472" s="118"/>
      <c r="BP472" s="118">
        <f>BN472+BO472</f>
        <v>2000</v>
      </c>
      <c r="BQ472" s="117"/>
      <c r="BR472" s="117">
        <v>1940</v>
      </c>
      <c r="BS472" s="23" t="s">
        <v>76</v>
      </c>
      <c r="BT472" s="165"/>
    </row>
    <row r="473" spans="1:72" s="10" customFormat="1" ht="30" x14ac:dyDescent="0.2">
      <c r="A473" s="17">
        <f t="shared" si="420"/>
        <v>4</v>
      </c>
      <c r="B473" s="182" t="s">
        <v>873</v>
      </c>
      <c r="C473" s="69"/>
      <c r="D473" s="70"/>
      <c r="E473" s="63"/>
      <c r="F473" s="232" t="s">
        <v>874</v>
      </c>
      <c r="G473" s="119">
        <v>4819</v>
      </c>
      <c r="H473" s="119">
        <v>1500</v>
      </c>
      <c r="I473" s="118"/>
      <c r="J473" s="119"/>
      <c r="K473" s="119"/>
      <c r="L473" s="117"/>
      <c r="M473" s="117"/>
      <c r="N473" s="117"/>
      <c r="O473" s="117"/>
      <c r="P473" s="117"/>
      <c r="Q473" s="117"/>
      <c r="R473" s="117"/>
      <c r="S473" s="117"/>
      <c r="T473" s="118"/>
      <c r="U473" s="118"/>
      <c r="V473" s="117"/>
      <c r="W473" s="117"/>
      <c r="X473" s="119"/>
      <c r="Y473" s="118"/>
      <c r="Z473" s="118"/>
      <c r="AA473" s="118"/>
      <c r="AB473" s="117"/>
      <c r="AC473" s="117"/>
      <c r="AD473" s="118"/>
      <c r="AE473" s="117"/>
      <c r="AF473" s="117"/>
      <c r="AG473" s="119"/>
      <c r="AH473" s="117"/>
      <c r="AI473" s="117"/>
      <c r="AJ473" s="117"/>
      <c r="AK473" s="117"/>
      <c r="AL473" s="117"/>
      <c r="AM473" s="117"/>
      <c r="AN473" s="117"/>
      <c r="AO473" s="117"/>
      <c r="AP473" s="118"/>
      <c r="AQ473" s="118"/>
      <c r="AR473" s="118"/>
      <c r="AS473" s="117"/>
      <c r="AT473" s="117"/>
      <c r="AU473" s="119"/>
      <c r="AV473" s="118"/>
      <c r="AW473" s="118"/>
      <c r="AX473" s="118"/>
      <c r="AY473" s="148"/>
      <c r="AZ473" s="130"/>
      <c r="BA473" s="130"/>
      <c r="BB473" s="118"/>
      <c r="BC473" s="118"/>
      <c r="BD473" s="117"/>
      <c r="BE473" s="118"/>
      <c r="BF473" s="118"/>
      <c r="BG473" s="117"/>
      <c r="BH473" s="117"/>
      <c r="BI473" s="119">
        <f>G473</f>
        <v>4819</v>
      </c>
      <c r="BJ473" s="119">
        <f>H473</f>
        <v>1500</v>
      </c>
      <c r="BK473" s="117">
        <f t="shared" si="415"/>
        <v>1500</v>
      </c>
      <c r="BL473" s="117">
        <f>BH473</f>
        <v>0</v>
      </c>
      <c r="BM473" s="117">
        <f t="shared" si="412"/>
        <v>0</v>
      </c>
      <c r="BN473" s="117">
        <f>BJ473-BL473</f>
        <v>1500</v>
      </c>
      <c r="BO473" s="118"/>
      <c r="BP473" s="118">
        <f>BN473+BO473</f>
        <v>1500</v>
      </c>
      <c r="BQ473" s="117"/>
      <c r="BR473" s="117">
        <f>BP473</f>
        <v>1500</v>
      </c>
      <c r="BS473" s="23" t="s">
        <v>76</v>
      </c>
      <c r="BT473" s="165"/>
    </row>
    <row r="474" spans="1:72" s="10" customFormat="1" ht="30" x14ac:dyDescent="0.2">
      <c r="A474" s="17">
        <f t="shared" si="420"/>
        <v>5</v>
      </c>
      <c r="B474" s="182" t="s">
        <v>875</v>
      </c>
      <c r="C474" s="69"/>
      <c r="D474" s="70"/>
      <c r="E474" s="63"/>
      <c r="F474" s="21" t="s">
        <v>876</v>
      </c>
      <c r="G474" s="119">
        <v>4263</v>
      </c>
      <c r="H474" s="119">
        <v>2000</v>
      </c>
      <c r="I474" s="118"/>
      <c r="J474" s="119"/>
      <c r="K474" s="119"/>
      <c r="L474" s="117"/>
      <c r="M474" s="117"/>
      <c r="N474" s="117"/>
      <c r="O474" s="117"/>
      <c r="P474" s="117"/>
      <c r="Q474" s="117"/>
      <c r="R474" s="117"/>
      <c r="S474" s="117"/>
      <c r="T474" s="118"/>
      <c r="U474" s="118"/>
      <c r="V474" s="117"/>
      <c r="W474" s="117"/>
      <c r="X474" s="119"/>
      <c r="Y474" s="118"/>
      <c r="Z474" s="118"/>
      <c r="AA474" s="118"/>
      <c r="AB474" s="117"/>
      <c r="AC474" s="117"/>
      <c r="AD474" s="118"/>
      <c r="AE474" s="117"/>
      <c r="AF474" s="117"/>
      <c r="AG474" s="117"/>
      <c r="AH474" s="117"/>
      <c r="AI474" s="117"/>
      <c r="AJ474" s="117"/>
      <c r="AK474" s="117"/>
      <c r="AL474" s="117"/>
      <c r="AM474" s="117"/>
      <c r="AN474" s="117"/>
      <c r="AO474" s="117"/>
      <c r="AP474" s="118"/>
      <c r="AQ474" s="118"/>
      <c r="AR474" s="118"/>
      <c r="AS474" s="117"/>
      <c r="AT474" s="117"/>
      <c r="AU474" s="119"/>
      <c r="AV474" s="118"/>
      <c r="AW474" s="118"/>
      <c r="AX474" s="118"/>
      <c r="AY474" s="148"/>
      <c r="AZ474" s="130"/>
      <c r="BA474" s="130"/>
      <c r="BB474" s="118"/>
      <c r="BC474" s="118"/>
      <c r="BD474" s="117"/>
      <c r="BE474" s="118"/>
      <c r="BF474" s="118"/>
      <c r="BG474" s="117"/>
      <c r="BH474" s="117">
        <f>BG474</f>
        <v>0</v>
      </c>
      <c r="BI474" s="119">
        <f>G474</f>
        <v>4263</v>
      </c>
      <c r="BJ474" s="119">
        <f>H474</f>
        <v>2000</v>
      </c>
      <c r="BK474" s="117">
        <f t="shared" si="415"/>
        <v>2000</v>
      </c>
      <c r="BL474" s="117">
        <f>BH474</f>
        <v>0</v>
      </c>
      <c r="BM474" s="117">
        <f t="shared" si="412"/>
        <v>0</v>
      </c>
      <c r="BN474" s="117">
        <f>BJ474-BL474</f>
        <v>2000</v>
      </c>
      <c r="BO474" s="118"/>
      <c r="BP474" s="118">
        <f>BN474+BO474</f>
        <v>2000</v>
      </c>
      <c r="BQ474" s="117"/>
      <c r="BR474" s="117">
        <f>BP474</f>
        <v>2000</v>
      </c>
      <c r="BS474" s="23" t="s">
        <v>112</v>
      </c>
      <c r="BT474" s="165"/>
    </row>
    <row r="475" spans="1:72" s="10" customFormat="1" ht="30" x14ac:dyDescent="0.2">
      <c r="A475" s="17">
        <f t="shared" si="420"/>
        <v>6</v>
      </c>
      <c r="B475" s="191" t="s">
        <v>877</v>
      </c>
      <c r="C475" s="69"/>
      <c r="D475" s="70"/>
      <c r="E475" s="63"/>
      <c r="F475" s="17" t="s">
        <v>878</v>
      </c>
      <c r="G475" s="117">
        <v>3602</v>
      </c>
      <c r="H475" s="119">
        <v>1500</v>
      </c>
      <c r="I475" s="118"/>
      <c r="J475" s="119"/>
      <c r="K475" s="119"/>
      <c r="L475" s="117"/>
      <c r="M475" s="117"/>
      <c r="N475" s="117"/>
      <c r="O475" s="117"/>
      <c r="P475" s="117"/>
      <c r="Q475" s="117"/>
      <c r="R475" s="117"/>
      <c r="S475" s="117"/>
      <c r="T475" s="118"/>
      <c r="U475" s="118"/>
      <c r="V475" s="117"/>
      <c r="W475" s="117"/>
      <c r="X475" s="119"/>
      <c r="Y475" s="118"/>
      <c r="Z475" s="118"/>
      <c r="AA475" s="118"/>
      <c r="AB475" s="117"/>
      <c r="AC475" s="117"/>
      <c r="AD475" s="118"/>
      <c r="AE475" s="117"/>
      <c r="AF475" s="119"/>
      <c r="AG475" s="119"/>
      <c r="AH475" s="117"/>
      <c r="AI475" s="117"/>
      <c r="AJ475" s="117"/>
      <c r="AK475" s="117"/>
      <c r="AL475" s="117"/>
      <c r="AM475" s="117"/>
      <c r="AN475" s="117"/>
      <c r="AO475" s="117"/>
      <c r="AP475" s="118"/>
      <c r="AQ475" s="118"/>
      <c r="AR475" s="118"/>
      <c r="AS475" s="117"/>
      <c r="AT475" s="117"/>
      <c r="AU475" s="117"/>
      <c r="AV475" s="119"/>
      <c r="AW475" s="118"/>
      <c r="AX475" s="118"/>
      <c r="AY475" s="148"/>
      <c r="AZ475" s="130"/>
      <c r="BA475" s="130"/>
      <c r="BB475" s="118"/>
      <c r="BC475" s="118"/>
      <c r="BD475" s="117"/>
      <c r="BE475" s="118"/>
      <c r="BF475" s="118"/>
      <c r="BG475" s="117"/>
      <c r="BH475" s="117"/>
      <c r="BI475" s="119">
        <f t="shared" si="418"/>
        <v>3602</v>
      </c>
      <c r="BJ475" s="119">
        <f t="shared" si="418"/>
        <v>1500</v>
      </c>
      <c r="BK475" s="117">
        <f t="shared" si="415"/>
        <v>1500</v>
      </c>
      <c r="BL475" s="117"/>
      <c r="BM475" s="117">
        <f t="shared" si="412"/>
        <v>0</v>
      </c>
      <c r="BN475" s="117">
        <f t="shared" si="419"/>
        <v>1500</v>
      </c>
      <c r="BO475" s="118"/>
      <c r="BP475" s="118">
        <f>BN475+BO475</f>
        <v>1500</v>
      </c>
      <c r="BQ475" s="117"/>
      <c r="BR475" s="117">
        <f>BP475</f>
        <v>1500</v>
      </c>
      <c r="BS475" s="23" t="s">
        <v>164</v>
      </c>
      <c r="BT475" s="165"/>
    </row>
    <row r="476" spans="1:72" ht="30" x14ac:dyDescent="0.2">
      <c r="A476" s="17">
        <f t="shared" si="420"/>
        <v>7</v>
      </c>
      <c r="B476" s="201" t="s">
        <v>879</v>
      </c>
      <c r="C476" s="8"/>
      <c r="D476" s="8"/>
      <c r="E476" s="8"/>
      <c r="F476" s="17" t="s">
        <v>922</v>
      </c>
      <c r="G476" s="118">
        <v>3573</v>
      </c>
      <c r="H476" s="118">
        <v>1275</v>
      </c>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9">
        <f t="shared" si="418"/>
        <v>3573</v>
      </c>
      <c r="BJ476" s="119">
        <f t="shared" si="418"/>
        <v>1275</v>
      </c>
      <c r="BK476" s="117">
        <f t="shared" si="415"/>
        <v>1275</v>
      </c>
      <c r="BL476" s="118"/>
      <c r="BM476" s="117">
        <f t="shared" si="412"/>
        <v>0</v>
      </c>
      <c r="BN476" s="117">
        <f t="shared" si="419"/>
        <v>1275</v>
      </c>
      <c r="BO476" s="118"/>
      <c r="BP476" s="118">
        <f>BN476</f>
        <v>1275</v>
      </c>
      <c r="BQ476" s="118"/>
      <c r="BR476" s="117">
        <f>BP476</f>
        <v>1275</v>
      </c>
      <c r="BS476" s="21" t="s">
        <v>194</v>
      </c>
      <c r="BT476" s="164"/>
    </row>
    <row r="477" spans="1:72" s="10" customFormat="1" ht="15" x14ac:dyDescent="0.2">
      <c r="A477" s="17"/>
      <c r="B477" s="182"/>
      <c r="C477" s="66"/>
      <c r="D477" s="67"/>
      <c r="E477" s="55"/>
      <c r="F477" s="21"/>
      <c r="G477" s="119"/>
      <c r="H477" s="119"/>
      <c r="I477" s="118"/>
      <c r="J477" s="119"/>
      <c r="K477" s="119"/>
      <c r="L477" s="117"/>
      <c r="M477" s="117"/>
      <c r="N477" s="117"/>
      <c r="O477" s="117"/>
      <c r="P477" s="117"/>
      <c r="Q477" s="117"/>
      <c r="R477" s="117"/>
      <c r="S477" s="117"/>
      <c r="T477" s="118"/>
      <c r="U477" s="118"/>
      <c r="V477" s="117"/>
      <c r="W477" s="117"/>
      <c r="X477" s="119"/>
      <c r="Y477" s="118"/>
      <c r="Z477" s="118"/>
      <c r="AA477" s="118"/>
      <c r="AB477" s="117"/>
      <c r="AC477" s="117"/>
      <c r="AD477" s="118"/>
      <c r="AE477" s="117"/>
      <c r="AF477" s="117"/>
      <c r="AG477" s="117"/>
      <c r="AH477" s="117"/>
      <c r="AI477" s="117"/>
      <c r="AJ477" s="117"/>
      <c r="AK477" s="117"/>
      <c r="AL477" s="117"/>
      <c r="AM477" s="117"/>
      <c r="AN477" s="117"/>
      <c r="AO477" s="117"/>
      <c r="AP477" s="118"/>
      <c r="AQ477" s="118"/>
      <c r="AR477" s="118"/>
      <c r="AS477" s="117"/>
      <c r="AT477" s="117"/>
      <c r="AU477" s="119"/>
      <c r="AV477" s="118"/>
      <c r="AW477" s="118"/>
      <c r="AX477" s="118"/>
      <c r="AY477" s="148"/>
      <c r="AZ477" s="130"/>
      <c r="BA477" s="130"/>
      <c r="BB477" s="118"/>
      <c r="BC477" s="118"/>
      <c r="BD477" s="117"/>
      <c r="BE477" s="148"/>
      <c r="BF477" s="118"/>
      <c r="BG477" s="117"/>
      <c r="BH477" s="117"/>
      <c r="BI477" s="117"/>
      <c r="BJ477" s="117"/>
      <c r="BK477" s="117"/>
      <c r="BL477" s="117"/>
      <c r="BM477" s="117"/>
      <c r="BN477" s="117"/>
      <c r="BO477" s="118"/>
      <c r="BP477" s="118"/>
      <c r="BQ477" s="117"/>
      <c r="BR477" s="117"/>
      <c r="BS477" s="23"/>
      <c r="BT477" s="165"/>
    </row>
    <row r="478" spans="1:72" s="94" customFormat="1" ht="15.75" x14ac:dyDescent="0.2">
      <c r="A478" s="53" t="s">
        <v>880</v>
      </c>
      <c r="B478" s="179" t="s">
        <v>881</v>
      </c>
      <c r="C478" s="90"/>
      <c r="D478" s="91"/>
      <c r="E478" s="92"/>
      <c r="F478" s="53"/>
      <c r="G478" s="133">
        <f t="shared" ref="G478:AL478" si="421">G479+G491</f>
        <v>1267897</v>
      </c>
      <c r="H478" s="133">
        <f t="shared" si="421"/>
        <v>470000</v>
      </c>
      <c r="I478" s="133">
        <f t="shared" si="421"/>
        <v>0</v>
      </c>
      <c r="J478" s="133">
        <f t="shared" si="421"/>
        <v>0</v>
      </c>
      <c r="K478" s="133">
        <f t="shared" si="421"/>
        <v>0</v>
      </c>
      <c r="L478" s="133">
        <f t="shared" si="421"/>
        <v>51350</v>
      </c>
      <c r="M478" s="133">
        <f t="shared" si="421"/>
        <v>25000</v>
      </c>
      <c r="N478" s="133">
        <f t="shared" si="421"/>
        <v>56000</v>
      </c>
      <c r="O478" s="133">
        <f t="shared" si="421"/>
        <v>25000</v>
      </c>
      <c r="P478" s="133">
        <f t="shared" si="421"/>
        <v>0</v>
      </c>
      <c r="Q478" s="133">
        <f t="shared" si="421"/>
        <v>0</v>
      </c>
      <c r="R478" s="133">
        <f t="shared" si="421"/>
        <v>0</v>
      </c>
      <c r="S478" s="133">
        <f t="shared" si="421"/>
        <v>0</v>
      </c>
      <c r="T478" s="133">
        <f t="shared" si="421"/>
        <v>0</v>
      </c>
      <c r="U478" s="133">
        <f t="shared" si="421"/>
        <v>0</v>
      </c>
      <c r="V478" s="133">
        <f t="shared" si="421"/>
        <v>107350</v>
      </c>
      <c r="W478" s="133">
        <f t="shared" si="421"/>
        <v>50000</v>
      </c>
      <c r="X478" s="133">
        <f t="shared" si="421"/>
        <v>288732</v>
      </c>
      <c r="Y478" s="133">
        <f t="shared" si="421"/>
        <v>145000</v>
      </c>
      <c r="Z478" s="133">
        <f t="shared" si="421"/>
        <v>0</v>
      </c>
      <c r="AA478" s="133">
        <f t="shared" si="421"/>
        <v>0</v>
      </c>
      <c r="AB478" s="133">
        <f t="shared" si="421"/>
        <v>25000</v>
      </c>
      <c r="AC478" s="133">
        <f t="shared" si="421"/>
        <v>20000</v>
      </c>
      <c r="AD478" s="133">
        <f t="shared" si="421"/>
        <v>0</v>
      </c>
      <c r="AE478" s="133">
        <f t="shared" si="421"/>
        <v>0</v>
      </c>
      <c r="AF478" s="133">
        <f t="shared" si="421"/>
        <v>132350</v>
      </c>
      <c r="AG478" s="133">
        <f t="shared" si="421"/>
        <v>20000</v>
      </c>
      <c r="AH478" s="133">
        <f t="shared" si="421"/>
        <v>60000</v>
      </c>
      <c r="AI478" s="133">
        <f t="shared" si="421"/>
        <v>40000</v>
      </c>
      <c r="AJ478" s="133" t="e">
        <f t="shared" si="421"/>
        <v>#REF!</v>
      </c>
      <c r="AK478" s="133" t="e">
        <f t="shared" si="421"/>
        <v>#REF!</v>
      </c>
      <c r="AL478" s="133" t="e">
        <f t="shared" si="421"/>
        <v>#REF!</v>
      </c>
      <c r="AM478" s="133" t="e">
        <f t="shared" ref="AM478:BJ478" si="422">AM479+AM491</f>
        <v>#REF!</v>
      </c>
      <c r="AN478" s="133">
        <f t="shared" si="422"/>
        <v>193350</v>
      </c>
      <c r="AO478" s="133">
        <f t="shared" si="422"/>
        <v>116000</v>
      </c>
      <c r="AP478" s="133">
        <f t="shared" si="422"/>
        <v>77247</v>
      </c>
      <c r="AQ478" s="133">
        <f t="shared" si="422"/>
        <v>57336</v>
      </c>
      <c r="AR478" s="133">
        <f t="shared" si="422"/>
        <v>67138</v>
      </c>
      <c r="AS478" s="133">
        <f t="shared" si="422"/>
        <v>270597</v>
      </c>
      <c r="AT478" s="133">
        <f t="shared" si="422"/>
        <v>184000</v>
      </c>
      <c r="AU478" s="133">
        <f t="shared" si="422"/>
        <v>1085828</v>
      </c>
      <c r="AV478" s="133">
        <f t="shared" si="422"/>
        <v>420000</v>
      </c>
      <c r="AW478" s="133">
        <f t="shared" si="422"/>
        <v>108000</v>
      </c>
      <c r="AX478" s="133">
        <f t="shared" si="422"/>
        <v>312000</v>
      </c>
      <c r="AY478" s="133">
        <f t="shared" si="422"/>
        <v>130000</v>
      </c>
      <c r="AZ478" s="133">
        <f t="shared" si="422"/>
        <v>100000</v>
      </c>
      <c r="BA478" s="133">
        <f t="shared" si="422"/>
        <v>0</v>
      </c>
      <c r="BB478" s="133">
        <f t="shared" si="422"/>
        <v>182000</v>
      </c>
      <c r="BC478" s="133">
        <f t="shared" si="422"/>
        <v>0</v>
      </c>
      <c r="BD478" s="133">
        <f t="shared" si="422"/>
        <v>134000</v>
      </c>
      <c r="BE478" s="133">
        <f t="shared" si="422"/>
        <v>32000</v>
      </c>
      <c r="BF478" s="133">
        <f t="shared" si="422"/>
        <v>32000</v>
      </c>
      <c r="BG478" s="133">
        <f t="shared" si="422"/>
        <v>257531</v>
      </c>
      <c r="BH478" s="133">
        <f t="shared" si="422"/>
        <v>257531</v>
      </c>
      <c r="BI478" s="133">
        <f t="shared" si="422"/>
        <v>1085828</v>
      </c>
      <c r="BJ478" s="133">
        <f t="shared" si="422"/>
        <v>420000</v>
      </c>
      <c r="BK478" s="133">
        <f t="shared" ref="BK478:BR478" si="423">BK479+BK489+BK491</f>
        <v>388000</v>
      </c>
      <c r="BL478" s="133">
        <f t="shared" si="423"/>
        <v>234000</v>
      </c>
      <c r="BM478" s="133">
        <f t="shared" si="423"/>
        <v>148000</v>
      </c>
      <c r="BN478" s="133">
        <f t="shared" si="423"/>
        <v>162000</v>
      </c>
      <c r="BO478" s="133">
        <f t="shared" si="423"/>
        <v>38000</v>
      </c>
      <c r="BP478" s="133">
        <f t="shared" si="423"/>
        <v>162000</v>
      </c>
      <c r="BQ478" s="133">
        <f t="shared" si="423"/>
        <v>172000</v>
      </c>
      <c r="BR478" s="133">
        <f t="shared" si="423"/>
        <v>192000</v>
      </c>
      <c r="BS478" s="93"/>
      <c r="BT478" s="112"/>
    </row>
    <row r="479" spans="1:72" s="16" customFormat="1" ht="15.75" x14ac:dyDescent="0.2">
      <c r="A479" s="180" t="s">
        <v>52</v>
      </c>
      <c r="B479" s="181" t="s">
        <v>882</v>
      </c>
      <c r="C479" s="8"/>
      <c r="D479" s="63"/>
      <c r="E479" s="63"/>
      <c r="F479" s="21"/>
      <c r="G479" s="81">
        <f t="shared" ref="G479:BQ479" si="424">G485+G487+G488</f>
        <v>757897</v>
      </c>
      <c r="H479" s="81">
        <f t="shared" si="424"/>
        <v>370000</v>
      </c>
      <c r="I479" s="81">
        <f t="shared" si="424"/>
        <v>0</v>
      </c>
      <c r="J479" s="81">
        <f t="shared" si="424"/>
        <v>0</v>
      </c>
      <c r="K479" s="81">
        <f t="shared" si="424"/>
        <v>0</v>
      </c>
      <c r="L479" s="81">
        <f t="shared" si="424"/>
        <v>51350</v>
      </c>
      <c r="M479" s="81">
        <f t="shared" si="424"/>
        <v>25000</v>
      </c>
      <c r="N479" s="81">
        <f t="shared" si="424"/>
        <v>56000</v>
      </c>
      <c r="O479" s="81">
        <f t="shared" si="424"/>
        <v>25000</v>
      </c>
      <c r="P479" s="81">
        <f t="shared" si="424"/>
        <v>0</v>
      </c>
      <c r="Q479" s="81">
        <f t="shared" si="424"/>
        <v>0</v>
      </c>
      <c r="R479" s="81">
        <f t="shared" si="424"/>
        <v>0</v>
      </c>
      <c r="S479" s="81">
        <f t="shared" si="424"/>
        <v>0</v>
      </c>
      <c r="T479" s="81">
        <f t="shared" si="424"/>
        <v>0</v>
      </c>
      <c r="U479" s="81">
        <f t="shared" si="424"/>
        <v>0</v>
      </c>
      <c r="V479" s="81">
        <f t="shared" si="424"/>
        <v>107350</v>
      </c>
      <c r="W479" s="81">
        <f t="shared" si="424"/>
        <v>50000</v>
      </c>
      <c r="X479" s="81">
        <f t="shared" si="424"/>
        <v>288732</v>
      </c>
      <c r="Y479" s="81">
        <f t="shared" si="424"/>
        <v>145000</v>
      </c>
      <c r="Z479" s="81">
        <f t="shared" si="424"/>
        <v>0</v>
      </c>
      <c r="AA479" s="81">
        <f t="shared" si="424"/>
        <v>0</v>
      </c>
      <c r="AB479" s="81">
        <f t="shared" si="424"/>
        <v>25000</v>
      </c>
      <c r="AC479" s="81">
        <f t="shared" si="424"/>
        <v>20000</v>
      </c>
      <c r="AD479" s="81">
        <f t="shared" si="424"/>
        <v>0</v>
      </c>
      <c r="AE479" s="81">
        <f t="shared" si="424"/>
        <v>0</v>
      </c>
      <c r="AF479" s="81">
        <f t="shared" si="424"/>
        <v>132350</v>
      </c>
      <c r="AG479" s="81">
        <f t="shared" si="424"/>
        <v>20000</v>
      </c>
      <c r="AH479" s="81">
        <f t="shared" si="424"/>
        <v>60000</v>
      </c>
      <c r="AI479" s="81">
        <f t="shared" si="424"/>
        <v>40000</v>
      </c>
      <c r="AJ479" s="81">
        <f t="shared" si="424"/>
        <v>0</v>
      </c>
      <c r="AK479" s="81">
        <f t="shared" si="424"/>
        <v>0</v>
      </c>
      <c r="AL479" s="81">
        <f t="shared" si="424"/>
        <v>0</v>
      </c>
      <c r="AM479" s="81">
        <f t="shared" si="424"/>
        <v>0</v>
      </c>
      <c r="AN479" s="81">
        <f t="shared" si="424"/>
        <v>167350</v>
      </c>
      <c r="AO479" s="81">
        <f t="shared" si="424"/>
        <v>90000</v>
      </c>
      <c r="AP479" s="81">
        <f t="shared" si="424"/>
        <v>45247</v>
      </c>
      <c r="AQ479" s="81">
        <f t="shared" si="424"/>
        <v>25336</v>
      </c>
      <c r="AR479" s="81">
        <f t="shared" si="424"/>
        <v>35138</v>
      </c>
      <c r="AS479" s="81">
        <f t="shared" si="424"/>
        <v>212597</v>
      </c>
      <c r="AT479" s="81">
        <f t="shared" si="424"/>
        <v>126000</v>
      </c>
      <c r="AU479" s="81">
        <f t="shared" si="424"/>
        <v>575828</v>
      </c>
      <c r="AV479" s="81">
        <f t="shared" si="424"/>
        <v>320000</v>
      </c>
      <c r="AW479" s="81">
        <f t="shared" si="424"/>
        <v>76000</v>
      </c>
      <c r="AX479" s="81">
        <f t="shared" si="424"/>
        <v>244000</v>
      </c>
      <c r="AY479" s="81">
        <f t="shared" si="424"/>
        <v>110000</v>
      </c>
      <c r="AZ479" s="81">
        <f t="shared" si="424"/>
        <v>75000</v>
      </c>
      <c r="BA479" s="81">
        <f t="shared" si="424"/>
        <v>0</v>
      </c>
      <c r="BB479" s="81">
        <f t="shared" si="424"/>
        <v>134000</v>
      </c>
      <c r="BC479" s="81">
        <f t="shared" si="424"/>
        <v>0</v>
      </c>
      <c r="BD479" s="81">
        <f t="shared" si="424"/>
        <v>134000</v>
      </c>
      <c r="BE479" s="81">
        <f t="shared" si="424"/>
        <v>0</v>
      </c>
      <c r="BF479" s="81">
        <f t="shared" si="424"/>
        <v>0</v>
      </c>
      <c r="BG479" s="81">
        <f t="shared" si="424"/>
        <v>196000</v>
      </c>
      <c r="BH479" s="81">
        <f t="shared" si="424"/>
        <v>196000</v>
      </c>
      <c r="BI479" s="81">
        <f t="shared" si="424"/>
        <v>575828</v>
      </c>
      <c r="BJ479" s="81">
        <f t="shared" si="424"/>
        <v>320000</v>
      </c>
      <c r="BK479" s="81">
        <f t="shared" si="424"/>
        <v>320000</v>
      </c>
      <c r="BL479" s="81">
        <f t="shared" si="424"/>
        <v>196000</v>
      </c>
      <c r="BM479" s="81">
        <f t="shared" si="424"/>
        <v>110000</v>
      </c>
      <c r="BN479" s="81">
        <f t="shared" si="424"/>
        <v>124000</v>
      </c>
      <c r="BO479" s="81">
        <f t="shared" si="424"/>
        <v>0</v>
      </c>
      <c r="BP479" s="81">
        <f t="shared" si="424"/>
        <v>124000</v>
      </c>
      <c r="BQ479" s="81">
        <f t="shared" si="424"/>
        <v>134000</v>
      </c>
      <c r="BR479" s="81">
        <f>BR485+BR487+BR488</f>
        <v>124000</v>
      </c>
      <c r="BS479" s="107"/>
      <c r="BT479" s="160"/>
    </row>
    <row r="480" spans="1:72" s="16" customFormat="1" ht="15.75" hidden="1" x14ac:dyDescent="0.2">
      <c r="A480" s="180"/>
      <c r="B480" s="181"/>
      <c r="C480" s="8"/>
      <c r="D480" s="63"/>
      <c r="E480" s="63"/>
      <c r="F480" s="2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146"/>
      <c r="AX480" s="81"/>
      <c r="AY480" s="146"/>
      <c r="AZ480" s="146"/>
      <c r="BA480" s="146"/>
      <c r="BB480" s="118"/>
      <c r="BC480" s="81"/>
      <c r="BD480" s="117"/>
      <c r="BE480" s="81"/>
      <c r="BF480" s="81"/>
      <c r="BG480" s="81"/>
      <c r="BH480" s="81"/>
      <c r="BI480" s="81"/>
      <c r="BJ480" s="81"/>
      <c r="BK480" s="117"/>
      <c r="BL480" s="81"/>
      <c r="BM480" s="117"/>
      <c r="BN480" s="81"/>
      <c r="BO480" s="146"/>
      <c r="BP480" s="118"/>
      <c r="BQ480" s="81"/>
      <c r="BR480" s="81"/>
      <c r="BS480" s="107"/>
      <c r="BT480" s="160"/>
    </row>
    <row r="481" spans="1:72" s="16" customFormat="1" ht="15.75" hidden="1" x14ac:dyDescent="0.2">
      <c r="A481" s="180"/>
      <c r="B481" s="204"/>
      <c r="C481" s="8"/>
      <c r="D481" s="63"/>
      <c r="E481" s="63"/>
      <c r="F481" s="2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146"/>
      <c r="AX481" s="81"/>
      <c r="AY481" s="146"/>
      <c r="AZ481" s="146"/>
      <c r="BA481" s="146"/>
      <c r="BB481" s="118"/>
      <c r="BC481" s="81"/>
      <c r="BD481" s="117"/>
      <c r="BE481" s="81"/>
      <c r="BF481" s="81"/>
      <c r="BG481" s="81"/>
      <c r="BH481" s="81"/>
      <c r="BI481" s="81"/>
      <c r="BJ481" s="81"/>
      <c r="BK481" s="117"/>
      <c r="BL481" s="81"/>
      <c r="BM481" s="117"/>
      <c r="BN481" s="81"/>
      <c r="BO481" s="146"/>
      <c r="BP481" s="118"/>
      <c r="BQ481" s="81"/>
      <c r="BR481" s="81"/>
      <c r="BS481" s="107"/>
      <c r="BT481" s="160"/>
    </row>
    <row r="482" spans="1:72" s="16" customFormat="1" ht="15.75" hidden="1" x14ac:dyDescent="0.2">
      <c r="A482" s="17"/>
      <c r="B482" s="182"/>
      <c r="C482" s="8"/>
      <c r="D482" s="63"/>
      <c r="E482" s="43"/>
      <c r="F482" s="17"/>
      <c r="G482" s="117"/>
      <c r="H482" s="117"/>
      <c r="I482" s="118"/>
      <c r="J482" s="118"/>
      <c r="K482" s="118"/>
      <c r="L482" s="117"/>
      <c r="M482" s="117"/>
      <c r="N482" s="117"/>
      <c r="O482" s="117"/>
      <c r="P482" s="118"/>
      <c r="Q482" s="118"/>
      <c r="R482" s="117"/>
      <c r="S482" s="117"/>
      <c r="T482" s="118"/>
      <c r="U482" s="117"/>
      <c r="V482" s="117"/>
      <c r="W482" s="117"/>
      <c r="X482" s="118"/>
      <c r="Y482" s="118"/>
      <c r="Z482" s="118"/>
      <c r="AA482" s="118"/>
      <c r="AB482" s="117"/>
      <c r="AC482" s="117"/>
      <c r="AD482" s="117"/>
      <c r="AE482" s="118"/>
      <c r="AF482" s="118"/>
      <c r="AG482" s="117"/>
      <c r="AH482" s="117"/>
      <c r="AI482" s="117"/>
      <c r="AJ482" s="117"/>
      <c r="AK482" s="117"/>
      <c r="AL482" s="117"/>
      <c r="AM482" s="117"/>
      <c r="AN482" s="117"/>
      <c r="AO482" s="117"/>
      <c r="AP482" s="118"/>
      <c r="AQ482" s="118"/>
      <c r="AR482" s="118"/>
      <c r="AS482" s="117"/>
      <c r="AT482" s="117"/>
      <c r="AU482" s="118"/>
      <c r="AV482" s="118"/>
      <c r="AW482" s="118"/>
      <c r="AX482" s="118"/>
      <c r="AY482" s="130"/>
      <c r="AZ482" s="130"/>
      <c r="BA482" s="130"/>
      <c r="BB482" s="118"/>
      <c r="BC482" s="118"/>
      <c r="BD482" s="117"/>
      <c r="BE482" s="118"/>
      <c r="BF482" s="118"/>
      <c r="BG482" s="117"/>
      <c r="BH482" s="117"/>
      <c r="BI482" s="117"/>
      <c r="BJ482" s="117"/>
      <c r="BK482" s="117"/>
      <c r="BL482" s="117"/>
      <c r="BM482" s="117"/>
      <c r="BN482" s="117"/>
      <c r="BO482" s="118"/>
      <c r="BP482" s="118"/>
      <c r="BQ482" s="117"/>
      <c r="BR482" s="117"/>
      <c r="BS482" s="23"/>
      <c r="BT482" s="24"/>
    </row>
    <row r="483" spans="1:72" s="16" customFormat="1" ht="15.75" hidden="1" x14ac:dyDescent="0.2">
      <c r="A483" s="17"/>
      <c r="B483" s="181"/>
      <c r="C483" s="8"/>
      <c r="D483" s="63"/>
      <c r="E483" s="43"/>
      <c r="F483" s="17"/>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146"/>
      <c r="AX483" s="81"/>
      <c r="AY483" s="146"/>
      <c r="AZ483" s="146"/>
      <c r="BA483" s="146"/>
      <c r="BB483" s="118"/>
      <c r="BC483" s="81"/>
      <c r="BD483" s="117"/>
      <c r="BE483" s="81"/>
      <c r="BF483" s="81"/>
      <c r="BG483" s="81"/>
      <c r="BH483" s="81"/>
      <c r="BI483" s="81"/>
      <c r="BJ483" s="81"/>
      <c r="BK483" s="117"/>
      <c r="BL483" s="81"/>
      <c r="BM483" s="117"/>
      <c r="BN483" s="81"/>
      <c r="BO483" s="146"/>
      <c r="BP483" s="118"/>
      <c r="BQ483" s="81"/>
      <c r="BR483" s="81"/>
      <c r="BS483" s="23"/>
      <c r="BT483" s="165"/>
    </row>
    <row r="484" spans="1:72" s="16" customFormat="1" ht="15.75" hidden="1" x14ac:dyDescent="0.2">
      <c r="A484" s="17"/>
      <c r="B484" s="204"/>
      <c r="C484" s="8"/>
      <c r="D484" s="63"/>
      <c r="E484" s="43"/>
      <c r="F484" s="17"/>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81"/>
      <c r="AR484" s="81"/>
      <c r="AS484" s="146"/>
      <c r="AT484" s="146"/>
      <c r="AU484" s="146"/>
      <c r="AV484" s="146"/>
      <c r="AW484" s="146"/>
      <c r="AX484" s="146"/>
      <c r="AY484" s="146"/>
      <c r="AZ484" s="146"/>
      <c r="BA484" s="146"/>
      <c r="BB484" s="118"/>
      <c r="BC484" s="146"/>
      <c r="BD484" s="117"/>
      <c r="BE484" s="81"/>
      <c r="BF484" s="81"/>
      <c r="BG484" s="146"/>
      <c r="BH484" s="146"/>
      <c r="BI484" s="146"/>
      <c r="BJ484" s="146"/>
      <c r="BK484" s="117"/>
      <c r="BL484" s="146"/>
      <c r="BM484" s="117"/>
      <c r="BN484" s="146"/>
      <c r="BO484" s="146"/>
      <c r="BP484" s="118"/>
      <c r="BQ484" s="146"/>
      <c r="BR484" s="146"/>
      <c r="BS484" s="23"/>
      <c r="BT484" s="165"/>
    </row>
    <row r="485" spans="1:72" s="16" customFormat="1" ht="30" x14ac:dyDescent="0.2">
      <c r="A485" s="17">
        <v>1</v>
      </c>
      <c r="B485" s="182" t="s">
        <v>883</v>
      </c>
      <c r="C485" s="8"/>
      <c r="D485" s="63"/>
      <c r="E485" s="43">
        <v>2015</v>
      </c>
      <c r="F485" s="131" t="s">
        <v>884</v>
      </c>
      <c r="G485" s="118">
        <v>416928</v>
      </c>
      <c r="H485" s="118">
        <v>250000</v>
      </c>
      <c r="I485" s="118"/>
      <c r="J485" s="118"/>
      <c r="K485" s="118"/>
      <c r="L485" s="118">
        <v>51350</v>
      </c>
      <c r="M485" s="118">
        <v>25000</v>
      </c>
      <c r="N485" s="118">
        <v>56000</v>
      </c>
      <c r="O485" s="118">
        <v>25000</v>
      </c>
      <c r="P485" s="118"/>
      <c r="Q485" s="118"/>
      <c r="R485" s="117"/>
      <c r="S485" s="117"/>
      <c r="T485" s="118"/>
      <c r="U485" s="117"/>
      <c r="V485" s="117">
        <f>L485+N485</f>
        <v>107350</v>
      </c>
      <c r="W485" s="117">
        <f>M485+O485</f>
        <v>50000</v>
      </c>
      <c r="X485" s="118">
        <v>288732</v>
      </c>
      <c r="Y485" s="118">
        <v>145000</v>
      </c>
      <c r="Z485" s="118"/>
      <c r="AA485" s="118"/>
      <c r="AB485" s="117">
        <v>25000</v>
      </c>
      <c r="AC485" s="117">
        <v>20000</v>
      </c>
      <c r="AD485" s="117"/>
      <c r="AE485" s="118"/>
      <c r="AF485" s="118">
        <f>V485+AB485</f>
        <v>132350</v>
      </c>
      <c r="AG485" s="117">
        <v>20000</v>
      </c>
      <c r="AH485" s="117">
        <v>60000</v>
      </c>
      <c r="AI485" s="117">
        <v>40000</v>
      </c>
      <c r="AJ485" s="117"/>
      <c r="AK485" s="117"/>
      <c r="AL485" s="117"/>
      <c r="AM485" s="117"/>
      <c r="AN485" s="117">
        <f>V485+AH485</f>
        <v>167350</v>
      </c>
      <c r="AO485" s="117">
        <f>W485+AI485</f>
        <v>90000</v>
      </c>
      <c r="AP485" s="118">
        <v>36000</v>
      </c>
      <c r="AQ485" s="118">
        <v>25336</v>
      </c>
      <c r="AR485" s="118">
        <v>35138</v>
      </c>
      <c r="AS485" s="117">
        <f>AN485+AP485</f>
        <v>203350</v>
      </c>
      <c r="AT485" s="117">
        <f>AO485+AP485</f>
        <v>126000</v>
      </c>
      <c r="AU485" s="118">
        <f>X485</f>
        <v>288732</v>
      </c>
      <c r="AV485" s="118">
        <v>200000</v>
      </c>
      <c r="AW485" s="118">
        <f>AI485+AP485</f>
        <v>76000</v>
      </c>
      <c r="AX485" s="118">
        <f>AV485-AI485-AP485</f>
        <v>124000</v>
      </c>
      <c r="AY485" s="130">
        <v>70000</v>
      </c>
      <c r="AZ485" s="130">
        <v>60000</v>
      </c>
      <c r="BA485" s="130"/>
      <c r="BB485" s="118">
        <f t="shared" ref="BB485" si="425">AX485-AY485</f>
        <v>54000</v>
      </c>
      <c r="BC485" s="118"/>
      <c r="BD485" s="117">
        <f t="shared" ref="BD485:BD488" si="426">BB485-BC485</f>
        <v>54000</v>
      </c>
      <c r="BE485" s="118">
        <f>AU485-BI485</f>
        <v>0</v>
      </c>
      <c r="BF485" s="118">
        <f>AV485-BJ485</f>
        <v>0</v>
      </c>
      <c r="BG485" s="117">
        <v>116000</v>
      </c>
      <c r="BH485" s="117">
        <f>BG485</f>
        <v>116000</v>
      </c>
      <c r="BI485" s="117">
        <f t="shared" ref="BI485:BJ488" si="427">AU485</f>
        <v>288732</v>
      </c>
      <c r="BJ485" s="117">
        <f t="shared" si="427"/>
        <v>200000</v>
      </c>
      <c r="BK485" s="117">
        <f t="shared" si="415"/>
        <v>200000</v>
      </c>
      <c r="BL485" s="117">
        <f>BH485</f>
        <v>116000</v>
      </c>
      <c r="BM485" s="117">
        <f t="shared" si="412"/>
        <v>70000</v>
      </c>
      <c r="BN485" s="117">
        <f>BJ485-BL485</f>
        <v>84000</v>
      </c>
      <c r="BO485" s="118"/>
      <c r="BP485" s="118">
        <f t="shared" ref="BP485:BP488" si="428">BN485+BO485</f>
        <v>84000</v>
      </c>
      <c r="BQ485" s="117">
        <v>94000</v>
      </c>
      <c r="BR485" s="117">
        <v>84000</v>
      </c>
      <c r="BS485" s="21" t="s">
        <v>885</v>
      </c>
      <c r="BT485" s="164"/>
    </row>
    <row r="486" spans="1:72" s="16" customFormat="1" ht="15.75" hidden="1" x14ac:dyDescent="0.2">
      <c r="A486" s="17"/>
      <c r="B486" s="182"/>
      <c r="C486" s="8"/>
      <c r="D486" s="63"/>
      <c r="E486" s="43"/>
      <c r="F486" s="131"/>
      <c r="G486" s="118"/>
      <c r="H486" s="118"/>
      <c r="I486" s="118"/>
      <c r="J486" s="118"/>
      <c r="K486" s="118"/>
      <c r="L486" s="118"/>
      <c r="M486" s="118"/>
      <c r="N486" s="118"/>
      <c r="O486" s="118"/>
      <c r="P486" s="118"/>
      <c r="Q486" s="118"/>
      <c r="R486" s="117"/>
      <c r="S486" s="117"/>
      <c r="T486" s="118"/>
      <c r="U486" s="117"/>
      <c r="V486" s="117"/>
      <c r="W486" s="117"/>
      <c r="X486" s="118"/>
      <c r="Y486" s="118"/>
      <c r="Z486" s="118"/>
      <c r="AA486" s="118"/>
      <c r="AB486" s="117"/>
      <c r="AC486" s="117"/>
      <c r="AD486" s="117"/>
      <c r="AE486" s="118"/>
      <c r="AF486" s="118"/>
      <c r="AG486" s="117"/>
      <c r="AH486" s="117"/>
      <c r="AI486" s="117"/>
      <c r="AJ486" s="117"/>
      <c r="AK486" s="117"/>
      <c r="AL486" s="117"/>
      <c r="AM486" s="117"/>
      <c r="AN486" s="117"/>
      <c r="AO486" s="117"/>
      <c r="AP486" s="118"/>
      <c r="AQ486" s="118"/>
      <c r="AR486" s="118"/>
      <c r="AS486" s="117"/>
      <c r="AT486" s="117"/>
      <c r="AU486" s="118"/>
      <c r="AV486" s="118"/>
      <c r="AW486" s="118"/>
      <c r="AX486" s="118"/>
      <c r="AY486" s="130"/>
      <c r="AZ486" s="130"/>
      <c r="BA486" s="130"/>
      <c r="BB486" s="118"/>
      <c r="BC486" s="118"/>
      <c r="BD486" s="117"/>
      <c r="BE486" s="118"/>
      <c r="BF486" s="118"/>
      <c r="BG486" s="117"/>
      <c r="BH486" s="117"/>
      <c r="BI486" s="117"/>
      <c r="BJ486" s="117"/>
      <c r="BK486" s="117"/>
      <c r="BL486" s="117"/>
      <c r="BM486" s="117"/>
      <c r="BN486" s="117"/>
      <c r="BO486" s="118"/>
      <c r="BP486" s="118"/>
      <c r="BQ486" s="117"/>
      <c r="BR486" s="117"/>
      <c r="BS486" s="21"/>
      <c r="BT486" s="164"/>
    </row>
    <row r="487" spans="1:72" s="16" customFormat="1" ht="30" x14ac:dyDescent="0.2">
      <c r="A487" s="17">
        <v>2</v>
      </c>
      <c r="B487" s="188" t="s">
        <v>886</v>
      </c>
      <c r="C487" s="8"/>
      <c r="D487" s="63"/>
      <c r="E487" s="43">
        <v>2018</v>
      </c>
      <c r="F487" s="131" t="s">
        <v>887</v>
      </c>
      <c r="G487" s="118">
        <v>97096</v>
      </c>
      <c r="H487" s="118">
        <v>30000</v>
      </c>
      <c r="I487" s="118"/>
      <c r="J487" s="118"/>
      <c r="K487" s="118"/>
      <c r="L487" s="118"/>
      <c r="M487" s="118"/>
      <c r="N487" s="118"/>
      <c r="O487" s="118"/>
      <c r="P487" s="118"/>
      <c r="Q487" s="118"/>
      <c r="R487" s="117"/>
      <c r="S487" s="117"/>
      <c r="T487" s="118"/>
      <c r="U487" s="117"/>
      <c r="V487" s="117"/>
      <c r="W487" s="117"/>
      <c r="X487" s="118"/>
      <c r="Y487" s="118"/>
      <c r="Z487" s="118"/>
      <c r="AA487" s="118"/>
      <c r="AB487" s="117"/>
      <c r="AC487" s="117"/>
      <c r="AD487" s="117"/>
      <c r="AE487" s="118"/>
      <c r="AF487" s="118"/>
      <c r="AG487" s="117"/>
      <c r="AH487" s="117"/>
      <c r="AI487" s="117"/>
      <c r="AJ487" s="117"/>
      <c r="AK487" s="117"/>
      <c r="AL487" s="117"/>
      <c r="AM487" s="117"/>
      <c r="AN487" s="117"/>
      <c r="AO487" s="117"/>
      <c r="AP487" s="118">
        <v>9247</v>
      </c>
      <c r="AQ487" s="118"/>
      <c r="AR487" s="118"/>
      <c r="AS487" s="117">
        <f>AP487</f>
        <v>9247</v>
      </c>
      <c r="AT487" s="117"/>
      <c r="AU487" s="118">
        <v>97096</v>
      </c>
      <c r="AV487" s="118">
        <v>30000</v>
      </c>
      <c r="AW487" s="118"/>
      <c r="AX487" s="118">
        <v>30000</v>
      </c>
      <c r="AY487" s="130">
        <v>20000</v>
      </c>
      <c r="AZ487" s="130">
        <v>15000</v>
      </c>
      <c r="BA487" s="130"/>
      <c r="BB487" s="118">
        <f>AX487-AY487</f>
        <v>10000</v>
      </c>
      <c r="BC487" s="118"/>
      <c r="BD487" s="117">
        <f t="shared" si="426"/>
        <v>10000</v>
      </c>
      <c r="BE487" s="118"/>
      <c r="BF487" s="118"/>
      <c r="BG487" s="117">
        <f>AW487+AY487</f>
        <v>20000</v>
      </c>
      <c r="BH487" s="117">
        <f>BG487</f>
        <v>20000</v>
      </c>
      <c r="BI487" s="117">
        <f t="shared" si="427"/>
        <v>97096</v>
      </c>
      <c r="BJ487" s="117">
        <f t="shared" si="427"/>
        <v>30000</v>
      </c>
      <c r="BK487" s="117">
        <f t="shared" si="415"/>
        <v>30000</v>
      </c>
      <c r="BL487" s="117">
        <f>BH487</f>
        <v>20000</v>
      </c>
      <c r="BM487" s="117">
        <f t="shared" si="412"/>
        <v>20000</v>
      </c>
      <c r="BN487" s="117">
        <f>BJ487-BL487</f>
        <v>10000</v>
      </c>
      <c r="BO487" s="118"/>
      <c r="BP487" s="118">
        <f t="shared" si="428"/>
        <v>10000</v>
      </c>
      <c r="BQ487" s="117">
        <v>10000</v>
      </c>
      <c r="BR487" s="117">
        <v>10000</v>
      </c>
      <c r="BS487" s="21" t="s">
        <v>59</v>
      </c>
      <c r="BT487" s="164"/>
    </row>
    <row r="488" spans="1:72" s="16" customFormat="1" ht="45" x14ac:dyDescent="0.2">
      <c r="A488" s="17">
        <v>3</v>
      </c>
      <c r="B488" s="182" t="s">
        <v>888</v>
      </c>
      <c r="C488" s="8"/>
      <c r="D488" s="63"/>
      <c r="E488" s="43"/>
      <c r="F488" s="131" t="s">
        <v>949</v>
      </c>
      <c r="G488" s="118">
        <v>243873</v>
      </c>
      <c r="H488" s="118">
        <v>90000</v>
      </c>
      <c r="I488" s="118"/>
      <c r="J488" s="118"/>
      <c r="K488" s="118"/>
      <c r="L488" s="118"/>
      <c r="M488" s="118"/>
      <c r="N488" s="118"/>
      <c r="O488" s="118"/>
      <c r="P488" s="118"/>
      <c r="Q488" s="118"/>
      <c r="R488" s="117"/>
      <c r="S488" s="117"/>
      <c r="T488" s="118"/>
      <c r="U488" s="117"/>
      <c r="V488" s="117"/>
      <c r="W488" s="117"/>
      <c r="X488" s="118"/>
      <c r="Y488" s="118"/>
      <c r="Z488" s="118"/>
      <c r="AA488" s="118"/>
      <c r="AB488" s="117"/>
      <c r="AC488" s="117"/>
      <c r="AD488" s="117"/>
      <c r="AE488" s="118"/>
      <c r="AF488" s="118"/>
      <c r="AG488" s="117"/>
      <c r="AH488" s="117"/>
      <c r="AI488" s="117"/>
      <c r="AJ488" s="117"/>
      <c r="AK488" s="117"/>
      <c r="AL488" s="117"/>
      <c r="AM488" s="117"/>
      <c r="AN488" s="117"/>
      <c r="AO488" s="117"/>
      <c r="AP488" s="118"/>
      <c r="AQ488" s="118"/>
      <c r="AR488" s="118"/>
      <c r="AS488" s="117"/>
      <c r="AT488" s="117"/>
      <c r="AU488" s="118">
        <v>190000</v>
      </c>
      <c r="AV488" s="118">
        <v>90000</v>
      </c>
      <c r="AW488" s="118"/>
      <c r="AX488" s="118">
        <f>AV488</f>
        <v>90000</v>
      </c>
      <c r="AY488" s="130">
        <v>20000</v>
      </c>
      <c r="AZ488" s="130"/>
      <c r="BA488" s="130"/>
      <c r="BB488" s="118">
        <f>AX488-AY488</f>
        <v>70000</v>
      </c>
      <c r="BC488" s="118"/>
      <c r="BD488" s="117">
        <f t="shared" si="426"/>
        <v>70000</v>
      </c>
      <c r="BE488" s="118"/>
      <c r="BF488" s="118"/>
      <c r="BG488" s="117">
        <v>60000</v>
      </c>
      <c r="BH488" s="117">
        <f>BG488</f>
        <v>60000</v>
      </c>
      <c r="BI488" s="117">
        <f t="shared" si="427"/>
        <v>190000</v>
      </c>
      <c r="BJ488" s="117">
        <f t="shared" si="427"/>
        <v>90000</v>
      </c>
      <c r="BK488" s="117">
        <f t="shared" si="415"/>
        <v>90000</v>
      </c>
      <c r="BL488" s="117">
        <f>BH488</f>
        <v>60000</v>
      </c>
      <c r="BM488" s="117">
        <f t="shared" si="412"/>
        <v>20000</v>
      </c>
      <c r="BN488" s="117">
        <f>BJ488-BL488</f>
        <v>30000</v>
      </c>
      <c r="BO488" s="118"/>
      <c r="BP488" s="118">
        <f t="shared" si="428"/>
        <v>30000</v>
      </c>
      <c r="BQ488" s="117">
        <v>30000</v>
      </c>
      <c r="BR488" s="117">
        <v>30000</v>
      </c>
      <c r="BS488" s="21" t="s">
        <v>885</v>
      </c>
      <c r="BT488" s="24" t="s">
        <v>921</v>
      </c>
    </row>
    <row r="489" spans="1:72" x14ac:dyDescent="0.2">
      <c r="A489" s="35" t="s">
        <v>484</v>
      </c>
      <c r="B489" s="179" t="s">
        <v>915</v>
      </c>
      <c r="C489" s="69"/>
      <c r="D489" s="80"/>
      <c r="E489" s="36"/>
      <c r="F489" s="21"/>
      <c r="G489" s="118">
        <f>G490</f>
        <v>231520</v>
      </c>
      <c r="H489" s="118">
        <f>H490</f>
        <v>30000</v>
      </c>
      <c r="I489" s="118"/>
      <c r="J489" s="118"/>
      <c r="K489" s="118"/>
      <c r="L489" s="118"/>
      <c r="M489" s="118"/>
      <c r="N489" s="118"/>
      <c r="O489" s="118"/>
      <c r="P489" s="118"/>
      <c r="Q489" s="118"/>
      <c r="R489" s="118"/>
      <c r="S489" s="118"/>
      <c r="T489" s="118"/>
      <c r="U489" s="118"/>
      <c r="V489" s="118"/>
      <c r="W489" s="118"/>
      <c r="X489" s="38"/>
      <c r="Y489" s="81"/>
      <c r="Z489" s="118"/>
      <c r="AA489" s="118"/>
      <c r="AB489" s="118"/>
      <c r="AC489" s="118"/>
      <c r="AD489" s="118"/>
      <c r="AE489" s="118"/>
      <c r="AF489" s="118"/>
      <c r="AG489" s="38"/>
      <c r="AH489" s="117"/>
      <c r="AI489" s="117"/>
      <c r="AJ489" s="117"/>
      <c r="AK489" s="117"/>
      <c r="AL489" s="117"/>
      <c r="AM489" s="117"/>
      <c r="AN489" s="117"/>
      <c r="AO489" s="117"/>
      <c r="AP489" s="81"/>
      <c r="AQ489" s="81"/>
      <c r="AR489" s="81"/>
      <c r="AS489" s="117"/>
      <c r="AT489" s="117"/>
      <c r="AU489" s="38"/>
      <c r="AV489" s="81"/>
      <c r="AW489" s="146"/>
      <c r="AX489" s="81"/>
      <c r="AY489" s="146"/>
      <c r="AZ489" s="146"/>
      <c r="BA489" s="146"/>
      <c r="BB489" s="118"/>
      <c r="BC489" s="81"/>
      <c r="BD489" s="81"/>
      <c r="BE489" s="81"/>
      <c r="BF489" s="81"/>
      <c r="BG489" s="117"/>
      <c r="BH489" s="117"/>
      <c r="BI489" s="117"/>
      <c r="BJ489" s="117"/>
      <c r="BK489" s="81">
        <f t="shared" ref="BK489:BQ489" si="429">BK490</f>
        <v>30000</v>
      </c>
      <c r="BL489" s="81">
        <f t="shared" si="429"/>
        <v>0</v>
      </c>
      <c r="BM489" s="81">
        <f t="shared" si="429"/>
        <v>0</v>
      </c>
      <c r="BN489" s="81">
        <f t="shared" si="429"/>
        <v>0</v>
      </c>
      <c r="BO489" s="81">
        <f t="shared" si="429"/>
        <v>0</v>
      </c>
      <c r="BP489" s="81">
        <f t="shared" si="429"/>
        <v>0</v>
      </c>
      <c r="BQ489" s="81">
        <f t="shared" si="429"/>
        <v>0</v>
      </c>
      <c r="BR489" s="81">
        <f>BR490</f>
        <v>30000</v>
      </c>
      <c r="BS489" s="23"/>
      <c r="BT489" s="175"/>
    </row>
    <row r="490" spans="1:72" ht="45" x14ac:dyDescent="0.2">
      <c r="A490" s="35">
        <v>1</v>
      </c>
      <c r="B490" s="188" t="s">
        <v>916</v>
      </c>
      <c r="C490" s="69"/>
      <c r="D490" s="80"/>
      <c r="E490" s="36"/>
      <c r="F490" s="131" t="s">
        <v>950</v>
      </c>
      <c r="G490" s="118">
        <v>231520</v>
      </c>
      <c r="H490" s="118">
        <v>30000</v>
      </c>
      <c r="I490" s="118"/>
      <c r="J490" s="118"/>
      <c r="K490" s="118"/>
      <c r="L490" s="118"/>
      <c r="M490" s="118"/>
      <c r="N490" s="118"/>
      <c r="O490" s="118"/>
      <c r="P490" s="118"/>
      <c r="Q490" s="118"/>
      <c r="R490" s="118"/>
      <c r="S490" s="118"/>
      <c r="T490" s="118"/>
      <c r="U490" s="118"/>
      <c r="V490" s="118"/>
      <c r="W490" s="118"/>
      <c r="X490" s="38"/>
      <c r="Y490" s="81"/>
      <c r="Z490" s="118"/>
      <c r="AA490" s="118"/>
      <c r="AB490" s="118"/>
      <c r="AC490" s="118"/>
      <c r="AD490" s="118"/>
      <c r="AE490" s="118"/>
      <c r="AF490" s="118"/>
      <c r="AG490" s="38"/>
      <c r="AH490" s="117"/>
      <c r="AI490" s="117"/>
      <c r="AJ490" s="117"/>
      <c r="AK490" s="117"/>
      <c r="AL490" s="117"/>
      <c r="AM490" s="117"/>
      <c r="AN490" s="117"/>
      <c r="AO490" s="117"/>
      <c r="AP490" s="81"/>
      <c r="AQ490" s="81"/>
      <c r="AR490" s="81"/>
      <c r="AS490" s="117"/>
      <c r="AT490" s="117"/>
      <c r="AU490" s="38"/>
      <c r="AV490" s="81"/>
      <c r="AW490" s="146"/>
      <c r="AX490" s="81"/>
      <c r="AY490" s="146"/>
      <c r="AZ490" s="146"/>
      <c r="BA490" s="146"/>
      <c r="BB490" s="118"/>
      <c r="BC490" s="81"/>
      <c r="BD490" s="81"/>
      <c r="BE490" s="81"/>
      <c r="BF490" s="81"/>
      <c r="BG490" s="117"/>
      <c r="BH490" s="117"/>
      <c r="BI490" s="117"/>
      <c r="BJ490" s="117"/>
      <c r="BK490" s="117">
        <v>30000</v>
      </c>
      <c r="BL490" s="117"/>
      <c r="BM490" s="117"/>
      <c r="BN490" s="117"/>
      <c r="BO490" s="146"/>
      <c r="BP490" s="146"/>
      <c r="BQ490" s="117"/>
      <c r="BR490" s="118">
        <v>30000</v>
      </c>
      <c r="BS490" s="23" t="s">
        <v>917</v>
      </c>
      <c r="BT490" s="175"/>
    </row>
    <row r="491" spans="1:72" s="16" customFormat="1" ht="15.75" x14ac:dyDescent="0.2">
      <c r="A491" s="53" t="s">
        <v>609</v>
      </c>
      <c r="B491" s="181" t="s">
        <v>889</v>
      </c>
      <c r="C491" s="14"/>
      <c r="D491" s="78"/>
      <c r="E491" s="79"/>
      <c r="F491" s="233"/>
      <c r="G491" s="81">
        <v>510000</v>
      </c>
      <c r="H491" s="81">
        <v>100000</v>
      </c>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t="e">
        <f>#REF!</f>
        <v>#REF!</v>
      </c>
      <c r="AK491" s="81" t="e">
        <f>#REF!</f>
        <v>#REF!</v>
      </c>
      <c r="AL491" s="81" t="e">
        <f>#REF!</f>
        <v>#REF!</v>
      </c>
      <c r="AM491" s="81" t="e">
        <f>#REF!</f>
        <v>#REF!</v>
      </c>
      <c r="AN491" s="81">
        <v>26000</v>
      </c>
      <c r="AO491" s="81">
        <v>26000</v>
      </c>
      <c r="AP491" s="81">
        <v>32000</v>
      </c>
      <c r="AQ491" s="81">
        <v>32000</v>
      </c>
      <c r="AR491" s="81">
        <v>32000</v>
      </c>
      <c r="AS491" s="38">
        <f>AN491+AP491</f>
        <v>58000</v>
      </c>
      <c r="AT491" s="38">
        <f>AO491+AP491</f>
        <v>58000</v>
      </c>
      <c r="AU491" s="81">
        <v>510000</v>
      </c>
      <c r="AV491" s="81">
        <v>100000</v>
      </c>
      <c r="AW491" s="81">
        <f>AI491+AP491</f>
        <v>32000</v>
      </c>
      <c r="AX491" s="81">
        <f>AV491-AI491-AP491</f>
        <v>68000</v>
      </c>
      <c r="AY491" s="146">
        <v>20000</v>
      </c>
      <c r="AZ491" s="146">
        <v>25000</v>
      </c>
      <c r="BA491" s="146"/>
      <c r="BB491" s="81">
        <f>AX491-AY491</f>
        <v>48000</v>
      </c>
      <c r="BC491" s="81"/>
      <c r="BD491" s="81"/>
      <c r="BE491" s="81">
        <v>32000</v>
      </c>
      <c r="BF491" s="81">
        <v>32000</v>
      </c>
      <c r="BG491" s="38">
        <f>52000+9531</f>
        <v>61531</v>
      </c>
      <c r="BH491" s="38">
        <f>BG491</f>
        <v>61531</v>
      </c>
      <c r="BI491" s="38">
        <f>AU491</f>
        <v>510000</v>
      </c>
      <c r="BJ491" s="38">
        <f>AV491</f>
        <v>100000</v>
      </c>
      <c r="BK491" s="38">
        <v>38000</v>
      </c>
      <c r="BL491" s="38">
        <v>38000</v>
      </c>
      <c r="BM491" s="38">
        <v>38000</v>
      </c>
      <c r="BN491" s="38">
        <v>38000</v>
      </c>
      <c r="BO491" s="38">
        <v>38000</v>
      </c>
      <c r="BP491" s="38">
        <v>38000</v>
      </c>
      <c r="BQ491" s="38">
        <v>38000</v>
      </c>
      <c r="BR491" s="38">
        <v>38000</v>
      </c>
      <c r="BS491" s="21" t="s">
        <v>890</v>
      </c>
      <c r="BT491" s="164"/>
    </row>
    <row r="492" spans="1:72" x14ac:dyDescent="0.2">
      <c r="A492" s="35"/>
      <c r="B492" s="179"/>
      <c r="C492" s="69"/>
      <c r="D492" s="80"/>
      <c r="E492" s="36"/>
      <c r="F492" s="21"/>
      <c r="G492" s="38"/>
      <c r="H492" s="81"/>
      <c r="I492" s="118"/>
      <c r="J492" s="118"/>
      <c r="K492" s="118"/>
      <c r="L492" s="118"/>
      <c r="M492" s="118"/>
      <c r="N492" s="118"/>
      <c r="O492" s="118"/>
      <c r="P492" s="118"/>
      <c r="Q492" s="118"/>
      <c r="R492" s="118"/>
      <c r="S492" s="118"/>
      <c r="T492" s="118"/>
      <c r="U492" s="118"/>
      <c r="V492" s="118"/>
      <c r="W492" s="118"/>
      <c r="X492" s="38"/>
      <c r="Y492" s="81"/>
      <c r="Z492" s="118"/>
      <c r="AA492" s="118"/>
      <c r="AB492" s="118"/>
      <c r="AC492" s="118"/>
      <c r="AD492" s="118"/>
      <c r="AE492" s="118"/>
      <c r="AF492" s="118"/>
      <c r="AG492" s="38"/>
      <c r="AH492" s="117"/>
      <c r="AI492" s="117"/>
      <c r="AJ492" s="117"/>
      <c r="AK492" s="117"/>
      <c r="AL492" s="117"/>
      <c r="AM492" s="117"/>
      <c r="AN492" s="117"/>
      <c r="AO492" s="117"/>
      <c r="AP492" s="81"/>
      <c r="AQ492" s="81"/>
      <c r="AR492" s="81"/>
      <c r="AS492" s="117"/>
      <c r="AT492" s="117"/>
      <c r="AU492" s="38"/>
      <c r="AV492" s="81"/>
      <c r="AW492" s="146"/>
      <c r="AX492" s="81"/>
      <c r="AY492" s="146"/>
      <c r="AZ492" s="146"/>
      <c r="BA492" s="146"/>
      <c r="BB492" s="118"/>
      <c r="BC492" s="81"/>
      <c r="BD492" s="81"/>
      <c r="BE492" s="81"/>
      <c r="BF492" s="81"/>
      <c r="BG492" s="117"/>
      <c r="BH492" s="117"/>
      <c r="BI492" s="117"/>
      <c r="BJ492" s="117"/>
      <c r="BK492" s="117"/>
      <c r="BL492" s="117"/>
      <c r="BM492" s="117"/>
      <c r="BN492" s="117"/>
      <c r="BO492" s="117"/>
      <c r="BP492" s="117"/>
      <c r="BQ492" s="117"/>
      <c r="BR492" s="117"/>
      <c r="BS492" s="107"/>
      <c r="BT492" s="175"/>
    </row>
    <row r="493" spans="1:72" s="20" customFormat="1" ht="15.75" x14ac:dyDescent="0.2">
      <c r="A493" s="53" t="s">
        <v>891</v>
      </c>
      <c r="B493" s="179" t="s">
        <v>892</v>
      </c>
      <c r="C493" s="14" t="s">
        <v>893</v>
      </c>
      <c r="D493" s="78"/>
      <c r="E493" s="79"/>
      <c r="F493" s="53"/>
      <c r="G493" s="38">
        <f t="shared" ref="G493:BQ493" si="430">SUM(G494:G509)</f>
        <v>360974</v>
      </c>
      <c r="H493" s="38">
        <f t="shared" si="430"/>
        <v>158849</v>
      </c>
      <c r="I493" s="38">
        <f t="shared" si="430"/>
        <v>0</v>
      </c>
      <c r="J493" s="38">
        <f t="shared" si="430"/>
        <v>0</v>
      </c>
      <c r="K493" s="38">
        <f t="shared" si="430"/>
        <v>0</v>
      </c>
      <c r="L493" s="38">
        <f t="shared" si="430"/>
        <v>0</v>
      </c>
      <c r="M493" s="38">
        <f t="shared" si="430"/>
        <v>0</v>
      </c>
      <c r="N493" s="38">
        <f t="shared" si="430"/>
        <v>0</v>
      </c>
      <c r="O493" s="38">
        <f t="shared" si="430"/>
        <v>0</v>
      </c>
      <c r="P493" s="38">
        <f t="shared" si="430"/>
        <v>0</v>
      </c>
      <c r="Q493" s="38">
        <f t="shared" si="430"/>
        <v>0</v>
      </c>
      <c r="R493" s="38">
        <f t="shared" si="430"/>
        <v>0</v>
      </c>
      <c r="S493" s="38">
        <f t="shared" si="430"/>
        <v>0</v>
      </c>
      <c r="T493" s="38">
        <f t="shared" si="430"/>
        <v>0</v>
      </c>
      <c r="U493" s="38">
        <f t="shared" si="430"/>
        <v>0</v>
      </c>
      <c r="V493" s="38">
        <f t="shared" si="430"/>
        <v>0</v>
      </c>
      <c r="W493" s="38">
        <f t="shared" si="430"/>
        <v>0</v>
      </c>
      <c r="X493" s="38">
        <f t="shared" si="430"/>
        <v>0</v>
      </c>
      <c r="Y493" s="38">
        <f t="shared" si="430"/>
        <v>0</v>
      </c>
      <c r="Z493" s="38">
        <f t="shared" si="430"/>
        <v>0</v>
      </c>
      <c r="AA493" s="38">
        <f t="shared" si="430"/>
        <v>0</v>
      </c>
      <c r="AB493" s="38">
        <f t="shared" si="430"/>
        <v>0</v>
      </c>
      <c r="AC493" s="38">
        <f t="shared" si="430"/>
        <v>0</v>
      </c>
      <c r="AD493" s="38">
        <f t="shared" si="430"/>
        <v>0</v>
      </c>
      <c r="AE493" s="38">
        <f t="shared" si="430"/>
        <v>0</v>
      </c>
      <c r="AF493" s="38">
        <f t="shared" si="430"/>
        <v>0</v>
      </c>
      <c r="AG493" s="38">
        <f t="shared" si="430"/>
        <v>0</v>
      </c>
      <c r="AH493" s="38">
        <f t="shared" si="430"/>
        <v>0</v>
      </c>
      <c r="AI493" s="38">
        <f t="shared" si="430"/>
        <v>0</v>
      </c>
      <c r="AJ493" s="38">
        <f t="shared" si="430"/>
        <v>0</v>
      </c>
      <c r="AK493" s="38">
        <f t="shared" si="430"/>
        <v>0</v>
      </c>
      <c r="AL493" s="38">
        <f t="shared" si="430"/>
        <v>0</v>
      </c>
      <c r="AM493" s="38">
        <f t="shared" si="430"/>
        <v>0</v>
      </c>
      <c r="AN493" s="38">
        <f t="shared" si="430"/>
        <v>0</v>
      </c>
      <c r="AO493" s="38">
        <f t="shared" si="430"/>
        <v>0</v>
      </c>
      <c r="AP493" s="38">
        <f t="shared" si="430"/>
        <v>0</v>
      </c>
      <c r="AQ493" s="38">
        <f t="shared" si="430"/>
        <v>0</v>
      </c>
      <c r="AR493" s="38">
        <f t="shared" si="430"/>
        <v>0</v>
      </c>
      <c r="AS493" s="38">
        <f t="shared" si="430"/>
        <v>0</v>
      </c>
      <c r="AT493" s="38">
        <f t="shared" si="430"/>
        <v>0</v>
      </c>
      <c r="AU493" s="38">
        <f t="shared" si="430"/>
        <v>2276</v>
      </c>
      <c r="AV493" s="38">
        <f t="shared" si="430"/>
        <v>2000</v>
      </c>
      <c r="AW493" s="38">
        <f t="shared" si="430"/>
        <v>0</v>
      </c>
      <c r="AX493" s="38">
        <f t="shared" si="430"/>
        <v>2000</v>
      </c>
      <c r="AY493" s="38">
        <f t="shared" si="430"/>
        <v>0</v>
      </c>
      <c r="AZ493" s="38">
        <f t="shared" si="430"/>
        <v>700</v>
      </c>
      <c r="BA493" s="38">
        <f t="shared" si="430"/>
        <v>0</v>
      </c>
      <c r="BB493" s="38">
        <f t="shared" si="430"/>
        <v>2000</v>
      </c>
      <c r="BC493" s="38">
        <f t="shared" si="430"/>
        <v>0</v>
      </c>
      <c r="BD493" s="38">
        <f t="shared" si="430"/>
        <v>2000</v>
      </c>
      <c r="BE493" s="38">
        <f t="shared" si="430"/>
        <v>0</v>
      </c>
      <c r="BF493" s="38">
        <f t="shared" si="430"/>
        <v>0</v>
      </c>
      <c r="BG493" s="38">
        <f t="shared" si="430"/>
        <v>0</v>
      </c>
      <c r="BH493" s="38">
        <f t="shared" si="430"/>
        <v>0</v>
      </c>
      <c r="BI493" s="38">
        <f t="shared" si="430"/>
        <v>346409</v>
      </c>
      <c r="BJ493" s="38">
        <f t="shared" si="430"/>
        <v>144549</v>
      </c>
      <c r="BK493" s="38">
        <f t="shared" si="430"/>
        <v>141791</v>
      </c>
      <c r="BL493" s="38">
        <f t="shared" si="430"/>
        <v>1000</v>
      </c>
      <c r="BM493" s="38">
        <f t="shared" si="430"/>
        <v>500</v>
      </c>
      <c r="BN493" s="38">
        <f t="shared" si="430"/>
        <v>141549</v>
      </c>
      <c r="BO493" s="38">
        <f t="shared" si="430"/>
        <v>-758</v>
      </c>
      <c r="BP493" s="38">
        <f t="shared" si="430"/>
        <v>140791</v>
      </c>
      <c r="BQ493" s="38">
        <f t="shared" si="430"/>
        <v>0</v>
      </c>
      <c r="BR493" s="38">
        <f>SUM(BR494:BR509)</f>
        <v>3745</v>
      </c>
      <c r="BS493" s="108"/>
      <c r="BT493" s="159"/>
    </row>
    <row r="494" spans="1:72" s="20" customFormat="1" ht="30" x14ac:dyDescent="0.2">
      <c r="A494" s="17">
        <v>1</v>
      </c>
      <c r="B494" s="182" t="s">
        <v>658</v>
      </c>
      <c r="C494" s="8"/>
      <c r="D494" s="36"/>
      <c r="E494" s="37"/>
      <c r="F494" s="17"/>
      <c r="G494" s="123">
        <v>213124</v>
      </c>
      <c r="H494" s="123">
        <v>82391</v>
      </c>
      <c r="I494" s="118"/>
      <c r="J494" s="118"/>
      <c r="K494" s="118"/>
      <c r="L494" s="117"/>
      <c r="M494" s="117"/>
      <c r="N494" s="117"/>
      <c r="O494" s="117"/>
      <c r="P494" s="118"/>
      <c r="Q494" s="118"/>
      <c r="R494" s="117"/>
      <c r="S494" s="117"/>
      <c r="T494" s="118"/>
      <c r="U494" s="117"/>
      <c r="V494" s="117"/>
      <c r="W494" s="117"/>
      <c r="X494" s="117"/>
      <c r="Y494" s="121"/>
      <c r="Z494" s="118"/>
      <c r="AA494" s="118"/>
      <c r="AB494" s="117"/>
      <c r="AC494" s="117"/>
      <c r="AD494" s="117"/>
      <c r="AE494" s="118"/>
      <c r="AF494" s="118"/>
      <c r="AG494" s="117"/>
      <c r="AH494" s="117"/>
      <c r="AI494" s="117"/>
      <c r="AJ494" s="117"/>
      <c r="AK494" s="117"/>
      <c r="AL494" s="117"/>
      <c r="AM494" s="117"/>
      <c r="AN494" s="117"/>
      <c r="AO494" s="117"/>
      <c r="AP494" s="118"/>
      <c r="AQ494" s="118"/>
      <c r="AR494" s="118"/>
      <c r="AS494" s="117"/>
      <c r="AT494" s="117"/>
      <c r="AU494" s="117"/>
      <c r="AV494" s="121"/>
      <c r="AW494" s="130"/>
      <c r="AX494" s="118"/>
      <c r="AY494" s="130"/>
      <c r="AZ494" s="130"/>
      <c r="BA494" s="130"/>
      <c r="BB494" s="118"/>
      <c r="BC494" s="118"/>
      <c r="BD494" s="118"/>
      <c r="BE494" s="118"/>
      <c r="BF494" s="118"/>
      <c r="BG494" s="117"/>
      <c r="BH494" s="117"/>
      <c r="BI494" s="123">
        <v>213124</v>
      </c>
      <c r="BJ494" s="123">
        <v>82391</v>
      </c>
      <c r="BK494" s="117">
        <f t="shared" si="415"/>
        <v>82391</v>
      </c>
      <c r="BL494" s="117">
        <v>1000</v>
      </c>
      <c r="BM494" s="117">
        <v>500</v>
      </c>
      <c r="BN494" s="117">
        <f t="shared" ref="BN494:BN500" si="431">BJ494-BL494</f>
        <v>81391</v>
      </c>
      <c r="BO494" s="130"/>
      <c r="BP494" s="130">
        <f t="shared" ref="BP494:BP500" si="432">BN494+BO494</f>
        <v>81391</v>
      </c>
      <c r="BQ494" s="117"/>
      <c r="BR494" s="118">
        <v>1000</v>
      </c>
      <c r="BS494" s="108" t="s">
        <v>659</v>
      </c>
      <c r="BT494" s="109"/>
    </row>
    <row r="495" spans="1:72" s="20" customFormat="1" ht="30" x14ac:dyDescent="0.2">
      <c r="A495" s="17">
        <f t="shared" ref="A495:A508" si="433">A494+1</f>
        <v>2</v>
      </c>
      <c r="B495" s="182" t="s">
        <v>894</v>
      </c>
      <c r="C495" s="8"/>
      <c r="D495" s="36"/>
      <c r="E495" s="37"/>
      <c r="F495" s="17"/>
      <c r="G495" s="117">
        <v>5000</v>
      </c>
      <c r="H495" s="117">
        <f>G495</f>
        <v>5000</v>
      </c>
      <c r="I495" s="118"/>
      <c r="J495" s="118"/>
      <c r="K495" s="118"/>
      <c r="L495" s="117"/>
      <c r="M495" s="117"/>
      <c r="N495" s="117"/>
      <c r="O495" s="117"/>
      <c r="P495" s="118"/>
      <c r="Q495" s="118"/>
      <c r="R495" s="117"/>
      <c r="S495" s="117"/>
      <c r="T495" s="118"/>
      <c r="U495" s="117"/>
      <c r="V495" s="117"/>
      <c r="W495" s="117"/>
      <c r="X495" s="117"/>
      <c r="Y495" s="121"/>
      <c r="Z495" s="118"/>
      <c r="AA495" s="118"/>
      <c r="AB495" s="117"/>
      <c r="AC495" s="117"/>
      <c r="AD495" s="117"/>
      <c r="AE495" s="118"/>
      <c r="AF495" s="118"/>
      <c r="AG495" s="117"/>
      <c r="AH495" s="117"/>
      <c r="AI495" s="117"/>
      <c r="AJ495" s="117"/>
      <c r="AK495" s="117"/>
      <c r="AL495" s="117"/>
      <c r="AM495" s="117"/>
      <c r="AN495" s="117"/>
      <c r="AO495" s="117"/>
      <c r="AP495" s="118"/>
      <c r="AQ495" s="118"/>
      <c r="AR495" s="118"/>
      <c r="AS495" s="117"/>
      <c r="AT495" s="117"/>
      <c r="AU495" s="117"/>
      <c r="AV495" s="121"/>
      <c r="AW495" s="130"/>
      <c r="AX495" s="118"/>
      <c r="AY495" s="130"/>
      <c r="AZ495" s="130"/>
      <c r="BA495" s="130"/>
      <c r="BB495" s="118"/>
      <c r="BC495" s="118"/>
      <c r="BD495" s="118"/>
      <c r="BE495" s="118"/>
      <c r="BF495" s="118"/>
      <c r="BG495" s="117"/>
      <c r="BH495" s="117"/>
      <c r="BI495" s="117">
        <v>5000</v>
      </c>
      <c r="BJ495" s="117">
        <f>BI495</f>
        <v>5000</v>
      </c>
      <c r="BK495" s="117">
        <f t="shared" si="415"/>
        <v>5000</v>
      </c>
      <c r="BL495" s="117">
        <f t="shared" ref="BL495:BL501" si="434">BH495</f>
        <v>0</v>
      </c>
      <c r="BM495" s="117">
        <f t="shared" si="412"/>
        <v>0</v>
      </c>
      <c r="BN495" s="117">
        <f t="shared" si="431"/>
        <v>5000</v>
      </c>
      <c r="BO495" s="130"/>
      <c r="BP495" s="130">
        <f t="shared" si="432"/>
        <v>5000</v>
      </c>
      <c r="BQ495" s="117"/>
      <c r="BR495" s="118">
        <v>100</v>
      </c>
      <c r="BS495" s="108" t="s">
        <v>69</v>
      </c>
      <c r="BT495" s="109"/>
    </row>
    <row r="496" spans="1:72" s="20" customFormat="1" ht="30" x14ac:dyDescent="0.2">
      <c r="A496" s="17">
        <f t="shared" si="433"/>
        <v>3</v>
      </c>
      <c r="B496" s="182" t="s">
        <v>895</v>
      </c>
      <c r="C496" s="8"/>
      <c r="D496" s="36"/>
      <c r="E496" s="37"/>
      <c r="F496" s="17"/>
      <c r="G496" s="117">
        <v>7998</v>
      </c>
      <c r="H496" s="117">
        <f>G496</f>
        <v>7998</v>
      </c>
      <c r="I496" s="118"/>
      <c r="J496" s="118"/>
      <c r="K496" s="118"/>
      <c r="L496" s="117"/>
      <c r="M496" s="117"/>
      <c r="N496" s="117"/>
      <c r="O496" s="117"/>
      <c r="P496" s="118"/>
      <c r="Q496" s="118"/>
      <c r="R496" s="117"/>
      <c r="S496" s="117"/>
      <c r="T496" s="118"/>
      <c r="U496" s="117"/>
      <c r="V496" s="117"/>
      <c r="W496" s="117"/>
      <c r="X496" s="117"/>
      <c r="Y496" s="121"/>
      <c r="Z496" s="118"/>
      <c r="AA496" s="118"/>
      <c r="AB496" s="117"/>
      <c r="AC496" s="117"/>
      <c r="AD496" s="117"/>
      <c r="AE496" s="118"/>
      <c r="AF496" s="118"/>
      <c r="AG496" s="117"/>
      <c r="AH496" s="117"/>
      <c r="AI496" s="117"/>
      <c r="AJ496" s="117"/>
      <c r="AK496" s="117"/>
      <c r="AL496" s="117"/>
      <c r="AM496" s="117"/>
      <c r="AN496" s="117"/>
      <c r="AO496" s="117"/>
      <c r="AP496" s="118"/>
      <c r="AQ496" s="118"/>
      <c r="AR496" s="118"/>
      <c r="AS496" s="117"/>
      <c r="AT496" s="117"/>
      <c r="AU496" s="117"/>
      <c r="AV496" s="121"/>
      <c r="AW496" s="130"/>
      <c r="AX496" s="118"/>
      <c r="AY496" s="130"/>
      <c r="AZ496" s="130"/>
      <c r="BA496" s="130"/>
      <c r="BB496" s="118"/>
      <c r="BC496" s="118"/>
      <c r="BD496" s="118"/>
      <c r="BE496" s="118"/>
      <c r="BF496" s="118"/>
      <c r="BG496" s="117"/>
      <c r="BH496" s="117"/>
      <c r="BI496" s="117">
        <v>7998</v>
      </c>
      <c r="BJ496" s="117">
        <f>BI496</f>
        <v>7998</v>
      </c>
      <c r="BK496" s="117">
        <f t="shared" si="415"/>
        <v>7998</v>
      </c>
      <c r="BL496" s="117">
        <f t="shared" si="434"/>
        <v>0</v>
      </c>
      <c r="BM496" s="117">
        <f t="shared" si="412"/>
        <v>0</v>
      </c>
      <c r="BN496" s="117">
        <f t="shared" si="431"/>
        <v>7998</v>
      </c>
      <c r="BO496" s="130"/>
      <c r="BP496" s="130">
        <f t="shared" si="432"/>
        <v>7998</v>
      </c>
      <c r="BQ496" s="117"/>
      <c r="BR496" s="118">
        <v>160</v>
      </c>
      <c r="BS496" s="108" t="s">
        <v>69</v>
      </c>
      <c r="BT496" s="109"/>
    </row>
    <row r="497" spans="1:72" s="20" customFormat="1" ht="30" x14ac:dyDescent="0.2">
      <c r="A497" s="17">
        <f t="shared" si="433"/>
        <v>4</v>
      </c>
      <c r="B497" s="182" t="s">
        <v>896</v>
      </c>
      <c r="C497" s="8"/>
      <c r="D497" s="36"/>
      <c r="E497" s="37"/>
      <c r="F497" s="129"/>
      <c r="G497" s="117">
        <v>22265</v>
      </c>
      <c r="H497" s="121">
        <v>8000</v>
      </c>
      <c r="I497" s="118"/>
      <c r="J497" s="118"/>
      <c r="K497" s="118"/>
      <c r="L497" s="117"/>
      <c r="M497" s="117"/>
      <c r="N497" s="117"/>
      <c r="O497" s="117"/>
      <c r="P497" s="118"/>
      <c r="Q497" s="118"/>
      <c r="R497" s="117"/>
      <c r="S497" s="117"/>
      <c r="T497" s="118"/>
      <c r="U497" s="117"/>
      <c r="V497" s="117"/>
      <c r="W497" s="117"/>
      <c r="X497" s="117"/>
      <c r="Y497" s="121"/>
      <c r="Z497" s="118"/>
      <c r="AA497" s="118"/>
      <c r="AB497" s="117"/>
      <c r="AC497" s="117"/>
      <c r="AD497" s="117"/>
      <c r="AE497" s="118"/>
      <c r="AF497" s="118"/>
      <c r="AG497" s="117"/>
      <c r="AH497" s="117"/>
      <c r="AI497" s="117"/>
      <c r="AJ497" s="117"/>
      <c r="AK497" s="117"/>
      <c r="AL497" s="117"/>
      <c r="AM497" s="117"/>
      <c r="AN497" s="117"/>
      <c r="AO497" s="117"/>
      <c r="AP497" s="118"/>
      <c r="AQ497" s="118"/>
      <c r="AR497" s="118"/>
      <c r="AS497" s="117"/>
      <c r="AT497" s="117"/>
      <c r="AU497" s="117"/>
      <c r="AV497" s="121"/>
      <c r="AW497" s="130"/>
      <c r="AX497" s="118"/>
      <c r="AY497" s="130"/>
      <c r="AZ497" s="130"/>
      <c r="BA497" s="130"/>
      <c r="BB497" s="118"/>
      <c r="BC497" s="118"/>
      <c r="BD497" s="118"/>
      <c r="BE497" s="118"/>
      <c r="BF497" s="118"/>
      <c r="BG497" s="117"/>
      <c r="BH497" s="117"/>
      <c r="BI497" s="117">
        <v>17700</v>
      </c>
      <c r="BJ497" s="121">
        <v>8000</v>
      </c>
      <c r="BK497" s="117">
        <f t="shared" si="415"/>
        <v>8000</v>
      </c>
      <c r="BL497" s="117">
        <f t="shared" si="434"/>
        <v>0</v>
      </c>
      <c r="BM497" s="117">
        <f t="shared" si="412"/>
        <v>0</v>
      </c>
      <c r="BN497" s="117">
        <f t="shared" si="431"/>
        <v>8000</v>
      </c>
      <c r="BO497" s="130"/>
      <c r="BP497" s="130">
        <f t="shared" si="432"/>
        <v>8000</v>
      </c>
      <c r="BQ497" s="117"/>
      <c r="BR497" s="118">
        <v>350</v>
      </c>
      <c r="BS497" s="108" t="s">
        <v>59</v>
      </c>
      <c r="BT497" s="109"/>
    </row>
    <row r="498" spans="1:72" s="20" customFormat="1" ht="30" x14ac:dyDescent="0.2">
      <c r="A498" s="17">
        <f t="shared" si="433"/>
        <v>5</v>
      </c>
      <c r="B498" s="182" t="s">
        <v>897</v>
      </c>
      <c r="C498" s="8"/>
      <c r="D498" s="36"/>
      <c r="E498" s="37"/>
      <c r="F498" s="17"/>
      <c r="G498" s="117">
        <v>6231</v>
      </c>
      <c r="H498" s="121">
        <v>2200</v>
      </c>
      <c r="I498" s="118"/>
      <c r="J498" s="118"/>
      <c r="K498" s="118"/>
      <c r="L498" s="117"/>
      <c r="M498" s="117"/>
      <c r="N498" s="117"/>
      <c r="O498" s="117"/>
      <c r="P498" s="118"/>
      <c r="Q498" s="118"/>
      <c r="R498" s="117"/>
      <c r="S498" s="117"/>
      <c r="T498" s="118"/>
      <c r="U498" s="117"/>
      <c r="V498" s="117"/>
      <c r="W498" s="117"/>
      <c r="X498" s="117"/>
      <c r="Y498" s="121"/>
      <c r="Z498" s="118"/>
      <c r="AA498" s="118"/>
      <c r="AB498" s="117"/>
      <c r="AC498" s="117"/>
      <c r="AD498" s="117"/>
      <c r="AE498" s="118"/>
      <c r="AF498" s="118"/>
      <c r="AG498" s="117"/>
      <c r="AH498" s="117"/>
      <c r="AI498" s="117"/>
      <c r="AJ498" s="117"/>
      <c r="AK498" s="117"/>
      <c r="AL498" s="117"/>
      <c r="AM498" s="117"/>
      <c r="AN498" s="117"/>
      <c r="AO498" s="117"/>
      <c r="AP498" s="118"/>
      <c r="AQ498" s="118"/>
      <c r="AR498" s="118"/>
      <c r="AS498" s="117"/>
      <c r="AT498" s="117"/>
      <c r="AU498" s="117"/>
      <c r="AV498" s="121"/>
      <c r="AW498" s="130"/>
      <c r="AX498" s="118"/>
      <c r="AY498" s="130"/>
      <c r="AZ498" s="130"/>
      <c r="BA498" s="130"/>
      <c r="BB498" s="118"/>
      <c r="BC498" s="118"/>
      <c r="BD498" s="118"/>
      <c r="BE498" s="118"/>
      <c r="BF498" s="118"/>
      <c r="BG498" s="117"/>
      <c r="BH498" s="117"/>
      <c r="BI498" s="117">
        <v>6231</v>
      </c>
      <c r="BJ498" s="121">
        <v>2200</v>
      </c>
      <c r="BK498" s="117">
        <f t="shared" si="415"/>
        <v>2200</v>
      </c>
      <c r="BL498" s="117">
        <f t="shared" si="434"/>
        <v>0</v>
      </c>
      <c r="BM498" s="117">
        <f t="shared" si="412"/>
        <v>0</v>
      </c>
      <c r="BN498" s="117">
        <f t="shared" si="431"/>
        <v>2200</v>
      </c>
      <c r="BO498" s="130"/>
      <c r="BP498" s="130">
        <f t="shared" si="432"/>
        <v>2200</v>
      </c>
      <c r="BQ498" s="117"/>
      <c r="BR498" s="118">
        <v>120</v>
      </c>
      <c r="BS498" s="108" t="s">
        <v>898</v>
      </c>
      <c r="BT498" s="109"/>
    </row>
    <row r="499" spans="1:72" s="20" customFormat="1" ht="30" x14ac:dyDescent="0.2">
      <c r="A499" s="17">
        <f t="shared" si="433"/>
        <v>6</v>
      </c>
      <c r="B499" s="182" t="s">
        <v>899</v>
      </c>
      <c r="C499" s="8"/>
      <c r="D499" s="36"/>
      <c r="E499" s="37"/>
      <c r="F499" s="17"/>
      <c r="G499" s="117">
        <v>8390</v>
      </c>
      <c r="H499" s="117">
        <v>2000</v>
      </c>
      <c r="I499" s="118"/>
      <c r="J499" s="118"/>
      <c r="K499" s="118"/>
      <c r="L499" s="117"/>
      <c r="M499" s="117"/>
      <c r="N499" s="117"/>
      <c r="O499" s="117"/>
      <c r="P499" s="118"/>
      <c r="Q499" s="118"/>
      <c r="R499" s="117"/>
      <c r="S499" s="117"/>
      <c r="T499" s="118"/>
      <c r="U499" s="117"/>
      <c r="V499" s="117"/>
      <c r="W499" s="117"/>
      <c r="X499" s="117"/>
      <c r="Y499" s="121"/>
      <c r="Z499" s="118"/>
      <c r="AA499" s="118"/>
      <c r="AB499" s="117"/>
      <c r="AC499" s="117"/>
      <c r="AD499" s="117"/>
      <c r="AE499" s="118"/>
      <c r="AF499" s="118"/>
      <c r="AG499" s="117"/>
      <c r="AH499" s="117"/>
      <c r="AI499" s="117"/>
      <c r="AJ499" s="117"/>
      <c r="AK499" s="117"/>
      <c r="AL499" s="117"/>
      <c r="AM499" s="117"/>
      <c r="AN499" s="117"/>
      <c r="AO499" s="117"/>
      <c r="AP499" s="118"/>
      <c r="AQ499" s="118"/>
      <c r="AR499" s="118"/>
      <c r="AS499" s="117"/>
      <c r="AT499" s="117"/>
      <c r="AU499" s="117"/>
      <c r="AV499" s="121"/>
      <c r="AW499" s="130"/>
      <c r="AX499" s="118"/>
      <c r="AY499" s="130"/>
      <c r="AZ499" s="130"/>
      <c r="BA499" s="130"/>
      <c r="BB499" s="118"/>
      <c r="BC499" s="118"/>
      <c r="BD499" s="118"/>
      <c r="BE499" s="118"/>
      <c r="BF499" s="118"/>
      <c r="BG499" s="117"/>
      <c r="BH499" s="117"/>
      <c r="BI499" s="117">
        <v>8390</v>
      </c>
      <c r="BJ499" s="117">
        <v>2000</v>
      </c>
      <c r="BK499" s="117">
        <f t="shared" si="415"/>
        <v>2000</v>
      </c>
      <c r="BL499" s="117">
        <f t="shared" si="434"/>
        <v>0</v>
      </c>
      <c r="BM499" s="117">
        <f t="shared" si="412"/>
        <v>0</v>
      </c>
      <c r="BN499" s="117">
        <f t="shared" si="431"/>
        <v>2000</v>
      </c>
      <c r="BO499" s="130"/>
      <c r="BP499" s="130">
        <f t="shared" si="432"/>
        <v>2000</v>
      </c>
      <c r="BQ499" s="117"/>
      <c r="BR499" s="118">
        <v>160</v>
      </c>
      <c r="BS499" s="108" t="s">
        <v>149</v>
      </c>
      <c r="BT499" s="109"/>
    </row>
    <row r="500" spans="1:72" s="54" customFormat="1" ht="30" x14ac:dyDescent="0.25">
      <c r="A500" s="17">
        <f t="shared" si="433"/>
        <v>7</v>
      </c>
      <c r="B500" s="182" t="s">
        <v>900</v>
      </c>
      <c r="C500" s="9"/>
      <c r="D500" s="43"/>
      <c r="E500" s="43">
        <v>2018</v>
      </c>
      <c r="F500" s="21"/>
      <c r="G500" s="117">
        <v>2276</v>
      </c>
      <c r="H500" s="117">
        <v>2000</v>
      </c>
      <c r="I500" s="118"/>
      <c r="J500" s="118"/>
      <c r="K500" s="118"/>
      <c r="L500" s="118"/>
      <c r="M500" s="118"/>
      <c r="N500" s="118"/>
      <c r="O500" s="118"/>
      <c r="P500" s="118"/>
      <c r="Q500" s="118"/>
      <c r="R500" s="118"/>
      <c r="S500" s="118"/>
      <c r="T500" s="118"/>
      <c r="U500" s="118"/>
      <c r="V500" s="118"/>
      <c r="W500" s="117"/>
      <c r="X500" s="118"/>
      <c r="Y500" s="118"/>
      <c r="Z500" s="118"/>
      <c r="AA500" s="118"/>
      <c r="AB500" s="117"/>
      <c r="AC500" s="117"/>
      <c r="AD500" s="117"/>
      <c r="AE500" s="117"/>
      <c r="AF500" s="117"/>
      <c r="AG500" s="118"/>
      <c r="AH500" s="117"/>
      <c r="AI500" s="117"/>
      <c r="AJ500" s="117"/>
      <c r="AK500" s="117"/>
      <c r="AL500" s="117"/>
      <c r="AM500" s="117"/>
      <c r="AN500" s="118"/>
      <c r="AO500" s="117"/>
      <c r="AP500" s="118"/>
      <c r="AQ500" s="118"/>
      <c r="AR500" s="118"/>
      <c r="AS500" s="117"/>
      <c r="AT500" s="117"/>
      <c r="AU500" s="118">
        <f>G500</f>
        <v>2276</v>
      </c>
      <c r="AV500" s="118">
        <f>H500</f>
        <v>2000</v>
      </c>
      <c r="AW500" s="118">
        <f>AI500+AP500</f>
        <v>0</v>
      </c>
      <c r="AX500" s="118">
        <f>AV500</f>
        <v>2000</v>
      </c>
      <c r="AY500" s="118"/>
      <c r="AZ500" s="130">
        <v>700</v>
      </c>
      <c r="BA500" s="130"/>
      <c r="BB500" s="118">
        <f>AX500-AY500</f>
        <v>2000</v>
      </c>
      <c r="BC500" s="118"/>
      <c r="BD500" s="117">
        <f>BB500-BC500</f>
        <v>2000</v>
      </c>
      <c r="BE500" s="118">
        <f>AU500-BI500</f>
        <v>0</v>
      </c>
      <c r="BF500" s="118">
        <f>BE500</f>
        <v>0</v>
      </c>
      <c r="BG500" s="117">
        <f>AW500+AY500</f>
        <v>0</v>
      </c>
      <c r="BH500" s="117">
        <f>BG500</f>
        <v>0</v>
      </c>
      <c r="BI500" s="117">
        <f>G500</f>
        <v>2276</v>
      </c>
      <c r="BJ500" s="117">
        <f>H500</f>
        <v>2000</v>
      </c>
      <c r="BK500" s="117">
        <f t="shared" si="415"/>
        <v>2000</v>
      </c>
      <c r="BL500" s="117">
        <f t="shared" si="434"/>
        <v>0</v>
      </c>
      <c r="BM500" s="117">
        <f t="shared" si="412"/>
        <v>0</v>
      </c>
      <c r="BN500" s="117">
        <f t="shared" si="431"/>
        <v>2000</v>
      </c>
      <c r="BO500" s="118"/>
      <c r="BP500" s="118">
        <f t="shared" si="432"/>
        <v>2000</v>
      </c>
      <c r="BQ500" s="117"/>
      <c r="BR500" s="118">
        <v>50</v>
      </c>
      <c r="BS500" s="17" t="s">
        <v>69</v>
      </c>
      <c r="BT500" s="109"/>
    </row>
    <row r="501" spans="1:72" s="20" customFormat="1" ht="30" x14ac:dyDescent="0.2">
      <c r="A501" s="17">
        <f t="shared" si="433"/>
        <v>8</v>
      </c>
      <c r="B501" s="188" t="s">
        <v>901</v>
      </c>
      <c r="C501" s="8"/>
      <c r="D501" s="36"/>
      <c r="E501" s="37"/>
      <c r="F501" s="17"/>
      <c r="G501" s="124">
        <v>6000</v>
      </c>
      <c r="H501" s="124">
        <v>5400</v>
      </c>
      <c r="I501" s="118"/>
      <c r="J501" s="118"/>
      <c r="K501" s="118"/>
      <c r="L501" s="117"/>
      <c r="M501" s="117"/>
      <c r="N501" s="117"/>
      <c r="O501" s="117"/>
      <c r="P501" s="118"/>
      <c r="Q501" s="118"/>
      <c r="R501" s="117"/>
      <c r="S501" s="117"/>
      <c r="T501" s="118"/>
      <c r="U501" s="117"/>
      <c r="V501" s="117"/>
      <c r="W501" s="117"/>
      <c r="X501" s="117"/>
      <c r="Y501" s="121"/>
      <c r="Z501" s="118"/>
      <c r="AA501" s="118"/>
      <c r="AB501" s="117"/>
      <c r="AC501" s="117"/>
      <c r="AD501" s="117"/>
      <c r="AE501" s="118"/>
      <c r="AF501" s="118"/>
      <c r="AG501" s="117"/>
      <c r="AH501" s="117"/>
      <c r="AI501" s="117"/>
      <c r="AJ501" s="117"/>
      <c r="AK501" s="117"/>
      <c r="AL501" s="117"/>
      <c r="AM501" s="117"/>
      <c r="AN501" s="117"/>
      <c r="AO501" s="117"/>
      <c r="AP501" s="118"/>
      <c r="AQ501" s="118"/>
      <c r="AR501" s="118"/>
      <c r="AS501" s="117"/>
      <c r="AT501" s="117"/>
      <c r="AU501" s="117"/>
      <c r="AV501" s="121"/>
      <c r="AW501" s="130"/>
      <c r="AX501" s="118"/>
      <c r="AY501" s="130"/>
      <c r="AZ501" s="130"/>
      <c r="BA501" s="130"/>
      <c r="BB501" s="118"/>
      <c r="BC501" s="118"/>
      <c r="BD501" s="118"/>
      <c r="BE501" s="118"/>
      <c r="BF501" s="118"/>
      <c r="BG501" s="117"/>
      <c r="BH501" s="117"/>
      <c r="BI501" s="117">
        <f>G501</f>
        <v>6000</v>
      </c>
      <c r="BJ501" s="117">
        <f>H501</f>
        <v>5400</v>
      </c>
      <c r="BK501" s="117">
        <f t="shared" si="415"/>
        <v>5400</v>
      </c>
      <c r="BL501" s="117">
        <f t="shared" si="434"/>
        <v>0</v>
      </c>
      <c r="BM501" s="117">
        <f t="shared" si="412"/>
        <v>0</v>
      </c>
      <c r="BN501" s="117">
        <f>BJ501-BL501</f>
        <v>5400</v>
      </c>
      <c r="BO501" s="130"/>
      <c r="BP501" s="130">
        <f>BN501+BO501</f>
        <v>5400</v>
      </c>
      <c r="BQ501" s="117"/>
      <c r="BR501" s="118">
        <v>120</v>
      </c>
      <c r="BS501" s="108" t="s">
        <v>898</v>
      </c>
      <c r="BT501" s="109"/>
    </row>
    <row r="502" spans="1:72" ht="30" x14ac:dyDescent="0.2">
      <c r="A502" s="17">
        <f t="shared" si="433"/>
        <v>9</v>
      </c>
      <c r="B502" s="188" t="s">
        <v>902</v>
      </c>
      <c r="C502" s="69"/>
      <c r="D502" s="82"/>
      <c r="E502" s="8"/>
      <c r="F502" s="21"/>
      <c r="G502" s="124">
        <v>17000</v>
      </c>
      <c r="H502" s="124">
        <v>15300</v>
      </c>
      <c r="I502" s="118"/>
      <c r="J502" s="118"/>
      <c r="K502" s="118"/>
      <c r="L502" s="118"/>
      <c r="M502" s="118"/>
      <c r="N502" s="118"/>
      <c r="O502" s="118"/>
      <c r="P502" s="118"/>
      <c r="Q502" s="118"/>
      <c r="R502" s="118"/>
      <c r="S502" s="118"/>
      <c r="T502" s="118"/>
      <c r="U502" s="118"/>
      <c r="V502" s="118"/>
      <c r="W502" s="118"/>
      <c r="X502" s="38"/>
      <c r="Y502" s="81"/>
      <c r="Z502" s="118"/>
      <c r="AA502" s="118"/>
      <c r="AB502" s="118"/>
      <c r="AC502" s="118"/>
      <c r="AD502" s="118"/>
      <c r="AE502" s="118"/>
      <c r="AF502" s="118"/>
      <c r="AG502" s="38"/>
      <c r="AH502" s="118"/>
      <c r="AI502" s="118"/>
      <c r="AJ502" s="118"/>
      <c r="AK502" s="118"/>
      <c r="AL502" s="118"/>
      <c r="AM502" s="118"/>
      <c r="AN502" s="118"/>
      <c r="AO502" s="118"/>
      <c r="AP502" s="81"/>
      <c r="AQ502" s="81"/>
      <c r="AR502" s="81"/>
      <c r="AS502" s="118"/>
      <c r="AT502" s="118"/>
      <c r="AU502" s="38"/>
      <c r="AV502" s="81"/>
      <c r="AW502" s="81"/>
      <c r="AX502" s="81"/>
      <c r="AY502" s="81"/>
      <c r="AZ502" s="81"/>
      <c r="BA502" s="81"/>
      <c r="BB502" s="81"/>
      <c r="BC502" s="81"/>
      <c r="BD502" s="81"/>
      <c r="BE502" s="81"/>
      <c r="BF502" s="81"/>
      <c r="BG502" s="118"/>
      <c r="BH502" s="118"/>
      <c r="BI502" s="118">
        <v>7000</v>
      </c>
      <c r="BJ502" s="118">
        <v>1000</v>
      </c>
      <c r="BK502" s="117">
        <f t="shared" si="415"/>
        <v>0</v>
      </c>
      <c r="BL502" s="118"/>
      <c r="BM502" s="117">
        <f t="shared" si="412"/>
        <v>0</v>
      </c>
      <c r="BN502" s="118"/>
      <c r="BO502" s="118"/>
      <c r="BP502" s="130">
        <f t="shared" ref="BP502:BP509" si="435">BN502+BO502</f>
        <v>0</v>
      </c>
      <c r="BQ502" s="118"/>
      <c r="BR502" s="118">
        <v>340</v>
      </c>
      <c r="BS502" s="108" t="s">
        <v>898</v>
      </c>
      <c r="BT502" s="109"/>
    </row>
    <row r="503" spans="1:72" ht="30" x14ac:dyDescent="0.2">
      <c r="A503" s="17">
        <f t="shared" si="433"/>
        <v>10</v>
      </c>
      <c r="B503" s="186" t="s">
        <v>903</v>
      </c>
      <c r="C503" s="69"/>
      <c r="D503" s="82"/>
      <c r="E503" s="8"/>
      <c r="F503" s="21"/>
      <c r="G503" s="118">
        <v>12072</v>
      </c>
      <c r="H503" s="118">
        <v>1000</v>
      </c>
      <c r="I503" s="118"/>
      <c r="J503" s="118"/>
      <c r="K503" s="118"/>
      <c r="L503" s="118"/>
      <c r="M503" s="118"/>
      <c r="N503" s="118"/>
      <c r="O503" s="118"/>
      <c r="P503" s="118"/>
      <c r="Q503" s="118"/>
      <c r="R503" s="118"/>
      <c r="S503" s="118"/>
      <c r="T503" s="118"/>
      <c r="U503" s="118"/>
      <c r="V503" s="118"/>
      <c r="W503" s="118"/>
      <c r="X503" s="38"/>
      <c r="Y503" s="81"/>
      <c r="Z503" s="118"/>
      <c r="AA503" s="118"/>
      <c r="AB503" s="118"/>
      <c r="AC503" s="118"/>
      <c r="AD503" s="118"/>
      <c r="AE503" s="118"/>
      <c r="AF503" s="118"/>
      <c r="AG503" s="38"/>
      <c r="AH503" s="118"/>
      <c r="AI503" s="118"/>
      <c r="AJ503" s="118"/>
      <c r="AK503" s="118"/>
      <c r="AL503" s="118"/>
      <c r="AM503" s="118"/>
      <c r="AN503" s="118"/>
      <c r="AO503" s="118"/>
      <c r="AP503" s="81"/>
      <c r="AQ503" s="81"/>
      <c r="AR503" s="81"/>
      <c r="AS503" s="118"/>
      <c r="AT503" s="118"/>
      <c r="AU503" s="38"/>
      <c r="AV503" s="81"/>
      <c r="AW503" s="81"/>
      <c r="AX503" s="81"/>
      <c r="AY503" s="81"/>
      <c r="AZ503" s="81"/>
      <c r="BA503" s="81"/>
      <c r="BB503" s="81"/>
      <c r="BC503" s="81"/>
      <c r="BD503" s="81"/>
      <c r="BE503" s="81"/>
      <c r="BF503" s="81"/>
      <c r="BG503" s="118"/>
      <c r="BH503" s="118"/>
      <c r="BI503" s="118">
        <v>12072</v>
      </c>
      <c r="BJ503" s="118">
        <v>1000</v>
      </c>
      <c r="BK503" s="117">
        <f t="shared" si="415"/>
        <v>0</v>
      </c>
      <c r="BL503" s="118"/>
      <c r="BM503" s="117">
        <f t="shared" si="412"/>
        <v>0</v>
      </c>
      <c r="BN503" s="118"/>
      <c r="BO503" s="118"/>
      <c r="BP503" s="130"/>
      <c r="BQ503" s="118"/>
      <c r="BR503" s="118">
        <v>240</v>
      </c>
      <c r="BS503" s="108" t="s">
        <v>904</v>
      </c>
      <c r="BT503" s="109"/>
    </row>
    <row r="504" spans="1:72" s="20" customFormat="1" ht="30" x14ac:dyDescent="0.2">
      <c r="A504" s="17">
        <f t="shared" si="433"/>
        <v>11</v>
      </c>
      <c r="B504" s="186" t="s">
        <v>905</v>
      </c>
      <c r="C504" s="8"/>
      <c r="D504" s="36"/>
      <c r="E504" s="37"/>
      <c r="F504" s="17"/>
      <c r="G504" s="118">
        <v>2554</v>
      </c>
      <c r="H504" s="118">
        <v>2300</v>
      </c>
      <c r="I504" s="118"/>
      <c r="J504" s="118"/>
      <c r="K504" s="118"/>
      <c r="L504" s="117"/>
      <c r="M504" s="117"/>
      <c r="N504" s="117"/>
      <c r="O504" s="117"/>
      <c r="P504" s="118"/>
      <c r="Q504" s="118"/>
      <c r="R504" s="117"/>
      <c r="S504" s="117"/>
      <c r="T504" s="118"/>
      <c r="U504" s="117"/>
      <c r="V504" s="117"/>
      <c r="W504" s="117"/>
      <c r="X504" s="117"/>
      <c r="Y504" s="121"/>
      <c r="Z504" s="118"/>
      <c r="AA504" s="118"/>
      <c r="AB504" s="117"/>
      <c r="AC504" s="117"/>
      <c r="AD504" s="117"/>
      <c r="AE504" s="118"/>
      <c r="AF504" s="118"/>
      <c r="AG504" s="117"/>
      <c r="AH504" s="117"/>
      <c r="AI504" s="117"/>
      <c r="AJ504" s="117"/>
      <c r="AK504" s="117"/>
      <c r="AL504" s="117"/>
      <c r="AM504" s="117"/>
      <c r="AN504" s="117"/>
      <c r="AO504" s="117"/>
      <c r="AP504" s="118"/>
      <c r="AQ504" s="118"/>
      <c r="AR504" s="118"/>
      <c r="AS504" s="117"/>
      <c r="AT504" s="117"/>
      <c r="AU504" s="117"/>
      <c r="AV504" s="121"/>
      <c r="AW504" s="130"/>
      <c r="AX504" s="118"/>
      <c r="AY504" s="130"/>
      <c r="AZ504" s="130"/>
      <c r="BA504" s="130"/>
      <c r="BB504" s="118"/>
      <c r="BC504" s="118"/>
      <c r="BD504" s="118"/>
      <c r="BE504" s="118"/>
      <c r="BF504" s="118"/>
      <c r="BG504" s="117"/>
      <c r="BH504" s="117"/>
      <c r="BI504" s="117">
        <f t="shared" ref="BI504:BJ509" si="436">G504</f>
        <v>2554</v>
      </c>
      <c r="BJ504" s="117">
        <f t="shared" si="436"/>
        <v>2300</v>
      </c>
      <c r="BK504" s="117">
        <f t="shared" si="415"/>
        <v>2534</v>
      </c>
      <c r="BL504" s="117">
        <f t="shared" ref="BL504:BL509" si="437">BH504</f>
        <v>0</v>
      </c>
      <c r="BM504" s="117">
        <f t="shared" si="412"/>
        <v>0</v>
      </c>
      <c r="BN504" s="117">
        <f t="shared" ref="BN504:BN509" si="438">BJ504-BL504</f>
        <v>2300</v>
      </c>
      <c r="BO504" s="130">
        <v>234</v>
      </c>
      <c r="BP504" s="130">
        <f t="shared" si="435"/>
        <v>2534</v>
      </c>
      <c r="BQ504" s="117"/>
      <c r="BR504" s="118">
        <v>50</v>
      </c>
      <c r="BS504" s="108" t="s">
        <v>906</v>
      </c>
      <c r="BT504" s="109"/>
    </row>
    <row r="505" spans="1:72" s="20" customFormat="1" ht="30" x14ac:dyDescent="0.2">
      <c r="A505" s="17">
        <f t="shared" si="433"/>
        <v>12</v>
      </c>
      <c r="B505" s="186" t="s">
        <v>907</v>
      </c>
      <c r="C505" s="8"/>
      <c r="D505" s="36"/>
      <c r="E505" s="37"/>
      <c r="F505" s="17"/>
      <c r="G505" s="118">
        <v>7218</v>
      </c>
      <c r="H505" s="118">
        <v>6500</v>
      </c>
      <c r="I505" s="118"/>
      <c r="J505" s="118"/>
      <c r="K505" s="118"/>
      <c r="L505" s="117"/>
      <c r="M505" s="117"/>
      <c r="N505" s="117"/>
      <c r="O505" s="117"/>
      <c r="P505" s="118"/>
      <c r="Q505" s="118"/>
      <c r="R505" s="117"/>
      <c r="S505" s="117"/>
      <c r="T505" s="118"/>
      <c r="U505" s="117"/>
      <c r="V505" s="117"/>
      <c r="W505" s="117"/>
      <c r="X505" s="117"/>
      <c r="Y505" s="121"/>
      <c r="Z505" s="118"/>
      <c r="AA505" s="118"/>
      <c r="AB505" s="117"/>
      <c r="AC505" s="117"/>
      <c r="AD505" s="117"/>
      <c r="AE505" s="118"/>
      <c r="AF505" s="118"/>
      <c r="AG505" s="117"/>
      <c r="AH505" s="117"/>
      <c r="AI505" s="117"/>
      <c r="AJ505" s="117"/>
      <c r="AK505" s="117"/>
      <c r="AL505" s="117"/>
      <c r="AM505" s="117"/>
      <c r="AN505" s="117"/>
      <c r="AO505" s="117"/>
      <c r="AP505" s="118"/>
      <c r="AQ505" s="118"/>
      <c r="AR505" s="118"/>
      <c r="AS505" s="117"/>
      <c r="AT505" s="117"/>
      <c r="AU505" s="117"/>
      <c r="AV505" s="121"/>
      <c r="AW505" s="130"/>
      <c r="AX505" s="118"/>
      <c r="AY505" s="130"/>
      <c r="AZ505" s="130"/>
      <c r="BA505" s="130"/>
      <c r="BB505" s="118"/>
      <c r="BC505" s="118"/>
      <c r="BD505" s="118"/>
      <c r="BE505" s="118"/>
      <c r="BF505" s="118"/>
      <c r="BG505" s="117"/>
      <c r="BH505" s="117"/>
      <c r="BI505" s="117">
        <f t="shared" si="436"/>
        <v>7218</v>
      </c>
      <c r="BJ505" s="117">
        <f t="shared" si="436"/>
        <v>6500</v>
      </c>
      <c r="BK505" s="117">
        <f t="shared" si="415"/>
        <v>5756</v>
      </c>
      <c r="BL505" s="117">
        <f t="shared" si="437"/>
        <v>0</v>
      </c>
      <c r="BM505" s="117">
        <f t="shared" si="412"/>
        <v>0</v>
      </c>
      <c r="BN505" s="117">
        <f t="shared" si="438"/>
        <v>6500</v>
      </c>
      <c r="BO505" s="130">
        <v>-744</v>
      </c>
      <c r="BP505" s="130">
        <f t="shared" si="435"/>
        <v>5756</v>
      </c>
      <c r="BQ505" s="117"/>
      <c r="BR505" s="118">
        <v>140</v>
      </c>
      <c r="BS505" s="108" t="s">
        <v>906</v>
      </c>
      <c r="BT505" s="109"/>
    </row>
    <row r="506" spans="1:72" s="20" customFormat="1" ht="45" x14ac:dyDescent="0.2">
      <c r="A506" s="17">
        <f t="shared" si="433"/>
        <v>13</v>
      </c>
      <c r="B506" s="186" t="s">
        <v>908</v>
      </c>
      <c r="C506" s="8"/>
      <c r="D506" s="36"/>
      <c r="E506" s="37"/>
      <c r="F506" s="17"/>
      <c r="G506" s="118">
        <v>10843</v>
      </c>
      <c r="H506" s="118">
        <v>9760</v>
      </c>
      <c r="I506" s="118"/>
      <c r="J506" s="118"/>
      <c r="K506" s="118"/>
      <c r="L506" s="117"/>
      <c r="M506" s="117"/>
      <c r="N506" s="117"/>
      <c r="O506" s="117"/>
      <c r="P506" s="118"/>
      <c r="Q506" s="118"/>
      <c r="R506" s="117"/>
      <c r="S506" s="117"/>
      <c r="T506" s="118"/>
      <c r="U506" s="117"/>
      <c r="V506" s="117"/>
      <c r="W506" s="117"/>
      <c r="X506" s="117"/>
      <c r="Y506" s="121"/>
      <c r="Z506" s="118"/>
      <c r="AA506" s="118"/>
      <c r="AB506" s="117"/>
      <c r="AC506" s="117"/>
      <c r="AD506" s="117"/>
      <c r="AE506" s="118"/>
      <c r="AF506" s="118"/>
      <c r="AG506" s="117"/>
      <c r="AH506" s="117"/>
      <c r="AI506" s="117"/>
      <c r="AJ506" s="117"/>
      <c r="AK506" s="117"/>
      <c r="AL506" s="117"/>
      <c r="AM506" s="117"/>
      <c r="AN506" s="117"/>
      <c r="AO506" s="117"/>
      <c r="AP506" s="118"/>
      <c r="AQ506" s="118"/>
      <c r="AR506" s="118"/>
      <c r="AS506" s="117"/>
      <c r="AT506" s="117"/>
      <c r="AU506" s="117"/>
      <c r="AV506" s="121"/>
      <c r="AW506" s="130"/>
      <c r="AX506" s="118"/>
      <c r="AY506" s="130"/>
      <c r="AZ506" s="130"/>
      <c r="BA506" s="130"/>
      <c r="BB506" s="118"/>
      <c r="BC506" s="118"/>
      <c r="BD506" s="118"/>
      <c r="BE506" s="118"/>
      <c r="BF506" s="118"/>
      <c r="BG506" s="117"/>
      <c r="BH506" s="117"/>
      <c r="BI506" s="117">
        <f t="shared" si="436"/>
        <v>10843</v>
      </c>
      <c r="BJ506" s="117">
        <f t="shared" si="436"/>
        <v>9760</v>
      </c>
      <c r="BK506" s="117">
        <f t="shared" si="415"/>
        <v>9512</v>
      </c>
      <c r="BL506" s="117">
        <f t="shared" si="437"/>
        <v>0</v>
      </c>
      <c r="BM506" s="117">
        <f t="shared" si="412"/>
        <v>0</v>
      </c>
      <c r="BN506" s="117">
        <f t="shared" si="438"/>
        <v>9760</v>
      </c>
      <c r="BO506" s="130">
        <v>-248</v>
      </c>
      <c r="BP506" s="130">
        <f t="shared" si="435"/>
        <v>9512</v>
      </c>
      <c r="BQ506" s="117"/>
      <c r="BR506" s="118">
        <v>220</v>
      </c>
      <c r="BS506" s="108" t="s">
        <v>906</v>
      </c>
      <c r="BT506" s="109"/>
    </row>
    <row r="507" spans="1:72" s="20" customFormat="1" ht="30" x14ac:dyDescent="0.2">
      <c r="A507" s="17">
        <f t="shared" si="433"/>
        <v>14</v>
      </c>
      <c r="B507" s="186" t="s">
        <v>909</v>
      </c>
      <c r="C507" s="8"/>
      <c r="D507" s="36"/>
      <c r="E507" s="37"/>
      <c r="F507" s="17"/>
      <c r="G507" s="118">
        <v>29481</v>
      </c>
      <c r="H507" s="118">
        <v>5000</v>
      </c>
      <c r="I507" s="118"/>
      <c r="J507" s="118"/>
      <c r="K507" s="118"/>
      <c r="L507" s="117"/>
      <c r="M507" s="117"/>
      <c r="N507" s="117"/>
      <c r="O507" s="117"/>
      <c r="P507" s="118"/>
      <c r="Q507" s="118"/>
      <c r="R507" s="117"/>
      <c r="S507" s="117"/>
      <c r="T507" s="118"/>
      <c r="U507" s="117"/>
      <c r="V507" s="117"/>
      <c r="W507" s="117"/>
      <c r="X507" s="117"/>
      <c r="Y507" s="121"/>
      <c r="Z507" s="118"/>
      <c r="AA507" s="118"/>
      <c r="AB507" s="117"/>
      <c r="AC507" s="117"/>
      <c r="AD507" s="117"/>
      <c r="AE507" s="118"/>
      <c r="AF507" s="118"/>
      <c r="AG507" s="117"/>
      <c r="AH507" s="117"/>
      <c r="AI507" s="117"/>
      <c r="AJ507" s="117"/>
      <c r="AK507" s="117"/>
      <c r="AL507" s="117"/>
      <c r="AM507" s="117"/>
      <c r="AN507" s="117"/>
      <c r="AO507" s="117"/>
      <c r="AP507" s="118"/>
      <c r="AQ507" s="118"/>
      <c r="AR507" s="118"/>
      <c r="AS507" s="117"/>
      <c r="AT507" s="117"/>
      <c r="AU507" s="117"/>
      <c r="AV507" s="121"/>
      <c r="AW507" s="130"/>
      <c r="AX507" s="118"/>
      <c r="AY507" s="130"/>
      <c r="AZ507" s="130"/>
      <c r="BA507" s="130"/>
      <c r="BB507" s="118"/>
      <c r="BC507" s="118"/>
      <c r="BD507" s="118"/>
      <c r="BE507" s="118"/>
      <c r="BF507" s="118"/>
      <c r="BG507" s="117"/>
      <c r="BH507" s="117"/>
      <c r="BI507" s="117">
        <f t="shared" si="436"/>
        <v>29481</v>
      </c>
      <c r="BJ507" s="117">
        <f t="shared" si="436"/>
        <v>5000</v>
      </c>
      <c r="BK507" s="117">
        <f t="shared" si="415"/>
        <v>5000</v>
      </c>
      <c r="BL507" s="117">
        <f t="shared" si="437"/>
        <v>0</v>
      </c>
      <c r="BM507" s="117">
        <f t="shared" si="412"/>
        <v>0</v>
      </c>
      <c r="BN507" s="117">
        <f t="shared" si="438"/>
        <v>5000</v>
      </c>
      <c r="BO507" s="130"/>
      <c r="BP507" s="130">
        <f t="shared" si="435"/>
        <v>5000</v>
      </c>
      <c r="BQ507" s="117"/>
      <c r="BR507" s="118">
        <v>485</v>
      </c>
      <c r="BS507" s="108" t="s">
        <v>906</v>
      </c>
      <c r="BT507" s="109"/>
    </row>
    <row r="508" spans="1:72" s="20" customFormat="1" ht="45" x14ac:dyDescent="0.2">
      <c r="A508" s="17">
        <f t="shared" si="433"/>
        <v>15</v>
      </c>
      <c r="B508" s="186" t="s">
        <v>910</v>
      </c>
      <c r="C508" s="8"/>
      <c r="D508" s="36"/>
      <c r="E508" s="37"/>
      <c r="F508" s="17"/>
      <c r="G508" s="118">
        <v>7457</v>
      </c>
      <c r="H508" s="118">
        <v>2000</v>
      </c>
      <c r="I508" s="118"/>
      <c r="J508" s="118"/>
      <c r="K508" s="118"/>
      <c r="L508" s="117"/>
      <c r="M508" s="117"/>
      <c r="N508" s="117"/>
      <c r="O508" s="117"/>
      <c r="P508" s="118"/>
      <c r="Q508" s="118"/>
      <c r="R508" s="117"/>
      <c r="S508" s="117"/>
      <c r="T508" s="118"/>
      <c r="U508" s="117"/>
      <c r="V508" s="117"/>
      <c r="W508" s="117"/>
      <c r="X508" s="117"/>
      <c r="Y508" s="121"/>
      <c r="Z508" s="118"/>
      <c r="AA508" s="118"/>
      <c r="AB508" s="117"/>
      <c r="AC508" s="117"/>
      <c r="AD508" s="117"/>
      <c r="AE508" s="118"/>
      <c r="AF508" s="118"/>
      <c r="AG508" s="117"/>
      <c r="AH508" s="117"/>
      <c r="AI508" s="117"/>
      <c r="AJ508" s="117"/>
      <c r="AK508" s="117"/>
      <c r="AL508" s="117"/>
      <c r="AM508" s="117"/>
      <c r="AN508" s="117"/>
      <c r="AO508" s="117"/>
      <c r="AP508" s="118"/>
      <c r="AQ508" s="118"/>
      <c r="AR508" s="118"/>
      <c r="AS508" s="117"/>
      <c r="AT508" s="117"/>
      <c r="AU508" s="117"/>
      <c r="AV508" s="121"/>
      <c r="AW508" s="130"/>
      <c r="AX508" s="118"/>
      <c r="AY508" s="130"/>
      <c r="AZ508" s="130"/>
      <c r="BA508" s="130"/>
      <c r="BB508" s="118"/>
      <c r="BC508" s="118"/>
      <c r="BD508" s="118"/>
      <c r="BE508" s="118"/>
      <c r="BF508" s="118"/>
      <c r="BG508" s="117"/>
      <c r="BH508" s="117"/>
      <c r="BI508" s="118">
        <v>7457</v>
      </c>
      <c r="BJ508" s="118">
        <v>2000</v>
      </c>
      <c r="BK508" s="117">
        <f t="shared" si="415"/>
        <v>2000</v>
      </c>
      <c r="BL508" s="117">
        <f t="shared" si="437"/>
        <v>0</v>
      </c>
      <c r="BM508" s="117">
        <f t="shared" si="412"/>
        <v>0</v>
      </c>
      <c r="BN508" s="117">
        <f t="shared" si="438"/>
        <v>2000</v>
      </c>
      <c r="BO508" s="130"/>
      <c r="BP508" s="130">
        <f t="shared" si="435"/>
        <v>2000</v>
      </c>
      <c r="BQ508" s="117"/>
      <c r="BR508" s="118">
        <v>150</v>
      </c>
      <c r="BS508" s="108" t="s">
        <v>911</v>
      </c>
      <c r="BT508" s="109"/>
    </row>
    <row r="509" spans="1:72" s="20" customFormat="1" ht="30" x14ac:dyDescent="0.2">
      <c r="A509" s="17">
        <f>A508+1</f>
        <v>16</v>
      </c>
      <c r="B509" s="186" t="s">
        <v>912</v>
      </c>
      <c r="C509" s="8"/>
      <c r="D509" s="36"/>
      <c r="E509" s="37"/>
      <c r="F509" s="17"/>
      <c r="G509" s="117">
        <v>3065</v>
      </c>
      <c r="H509" s="121">
        <v>2000</v>
      </c>
      <c r="I509" s="118"/>
      <c r="J509" s="118"/>
      <c r="K509" s="118"/>
      <c r="L509" s="117"/>
      <c r="M509" s="117"/>
      <c r="N509" s="117"/>
      <c r="O509" s="117"/>
      <c r="P509" s="118"/>
      <c r="Q509" s="118"/>
      <c r="R509" s="117"/>
      <c r="S509" s="117"/>
      <c r="T509" s="118"/>
      <c r="U509" s="117"/>
      <c r="V509" s="117"/>
      <c r="W509" s="117"/>
      <c r="X509" s="117"/>
      <c r="Y509" s="121"/>
      <c r="Z509" s="118"/>
      <c r="AA509" s="118"/>
      <c r="AB509" s="117"/>
      <c r="AC509" s="117"/>
      <c r="AD509" s="117"/>
      <c r="AE509" s="118"/>
      <c r="AF509" s="118"/>
      <c r="AG509" s="117"/>
      <c r="AH509" s="117"/>
      <c r="AI509" s="117"/>
      <c r="AJ509" s="117"/>
      <c r="AK509" s="117"/>
      <c r="AL509" s="117"/>
      <c r="AM509" s="117"/>
      <c r="AN509" s="117"/>
      <c r="AO509" s="117"/>
      <c r="AP509" s="118"/>
      <c r="AQ509" s="118"/>
      <c r="AR509" s="118"/>
      <c r="AS509" s="117"/>
      <c r="AT509" s="117"/>
      <c r="AU509" s="117"/>
      <c r="AV509" s="121"/>
      <c r="AW509" s="130"/>
      <c r="AX509" s="118"/>
      <c r="AY509" s="130"/>
      <c r="AZ509" s="130"/>
      <c r="BA509" s="130"/>
      <c r="BB509" s="118"/>
      <c r="BC509" s="118"/>
      <c r="BD509" s="118"/>
      <c r="BE509" s="118"/>
      <c r="BF509" s="118"/>
      <c r="BG509" s="117"/>
      <c r="BH509" s="117"/>
      <c r="BI509" s="117">
        <f t="shared" si="436"/>
        <v>3065</v>
      </c>
      <c r="BJ509" s="117">
        <f t="shared" si="436"/>
        <v>2000</v>
      </c>
      <c r="BK509" s="117">
        <f t="shared" si="415"/>
        <v>2000</v>
      </c>
      <c r="BL509" s="117">
        <f t="shared" si="437"/>
        <v>0</v>
      </c>
      <c r="BM509" s="117">
        <f>AY509</f>
        <v>0</v>
      </c>
      <c r="BN509" s="117">
        <f t="shared" si="438"/>
        <v>2000</v>
      </c>
      <c r="BO509" s="130"/>
      <c r="BP509" s="130">
        <f t="shared" si="435"/>
        <v>2000</v>
      </c>
      <c r="BQ509" s="117"/>
      <c r="BR509" s="118">
        <v>60</v>
      </c>
      <c r="BS509" s="108" t="s">
        <v>911</v>
      </c>
      <c r="BT509" s="109"/>
    </row>
    <row r="510" spans="1:72" s="89" customFormat="1" ht="15.75" x14ac:dyDescent="0.2">
      <c r="A510" s="53" t="s">
        <v>913</v>
      </c>
      <c r="B510" s="179" t="s">
        <v>914</v>
      </c>
      <c r="C510" s="86" t="s">
        <v>893</v>
      </c>
      <c r="D510" s="87"/>
      <c r="E510" s="88"/>
      <c r="F510" s="53"/>
      <c r="G510" s="38"/>
      <c r="H510" s="234"/>
      <c r="I510" s="81"/>
      <c r="J510" s="81"/>
      <c r="K510" s="81"/>
      <c r="L510" s="38"/>
      <c r="M510" s="38"/>
      <c r="N510" s="38"/>
      <c r="O510" s="38"/>
      <c r="P510" s="81"/>
      <c r="Q510" s="81"/>
      <c r="R510" s="38"/>
      <c r="S510" s="38"/>
      <c r="T510" s="81"/>
      <c r="U510" s="38"/>
      <c r="V510" s="38"/>
      <c r="W510" s="38"/>
      <c r="X510" s="38"/>
      <c r="Y510" s="234"/>
      <c r="Z510" s="81"/>
      <c r="AA510" s="81"/>
      <c r="AB510" s="38"/>
      <c r="AC510" s="38"/>
      <c r="AD510" s="38"/>
      <c r="AE510" s="81"/>
      <c r="AF510" s="81"/>
      <c r="AG510" s="38">
        <v>1500</v>
      </c>
      <c r="AH510" s="38"/>
      <c r="AI510" s="38"/>
      <c r="AJ510" s="38"/>
      <c r="AK510" s="38"/>
      <c r="AL510" s="38"/>
      <c r="AM510" s="38"/>
      <c r="AN510" s="38"/>
      <c r="AO510" s="38"/>
      <c r="AP510" s="81">
        <v>65000</v>
      </c>
      <c r="AQ510" s="81"/>
      <c r="AR510" s="81"/>
      <c r="AS510" s="38">
        <f>AN510+AP510</f>
        <v>65000</v>
      </c>
      <c r="AT510" s="38">
        <f>AO510+AP510</f>
        <v>65000</v>
      </c>
      <c r="AU510" s="38"/>
      <c r="AV510" s="234"/>
      <c r="AW510" s="146"/>
      <c r="AX510" s="81"/>
      <c r="AY510" s="146">
        <f>AZ510</f>
        <v>36000</v>
      </c>
      <c r="AZ510" s="146">
        <v>36000</v>
      </c>
      <c r="BA510" s="146"/>
      <c r="BB510" s="81">
        <f>AX510-AY510</f>
        <v>-36000</v>
      </c>
      <c r="BC510" s="81"/>
      <c r="BD510" s="81"/>
      <c r="BE510" s="81"/>
      <c r="BF510" s="81"/>
      <c r="BG510" s="38"/>
      <c r="BH510" s="38"/>
      <c r="BI510" s="38"/>
      <c r="BJ510" s="38"/>
      <c r="BK510" s="117"/>
      <c r="BL510" s="38"/>
      <c r="BM510" s="38">
        <v>36000</v>
      </c>
      <c r="BN510" s="38"/>
      <c r="BO510" s="146"/>
      <c r="BP510" s="146"/>
      <c r="BQ510" s="38"/>
      <c r="BR510" s="38">
        <v>65000</v>
      </c>
      <c r="BS510" s="152"/>
      <c r="BT510" s="176"/>
    </row>
  </sheetData>
  <mergeCells count="31">
    <mergeCell ref="A1:BS1"/>
    <mergeCell ref="A2:BS2"/>
    <mergeCell ref="A3:BS3"/>
    <mergeCell ref="A4:A8"/>
    <mergeCell ref="B4:B8"/>
    <mergeCell ref="F4:H4"/>
    <mergeCell ref="AY4:AY8"/>
    <mergeCell ref="BE4:BF5"/>
    <mergeCell ref="F5:F8"/>
    <mergeCell ref="BE6:BE8"/>
    <mergeCell ref="BF6:BF8"/>
    <mergeCell ref="BG6:BG8"/>
    <mergeCell ref="BH6:BH8"/>
    <mergeCell ref="BG4:BH5"/>
    <mergeCell ref="V4:V8"/>
    <mergeCell ref="BL4:BM5"/>
    <mergeCell ref="BS4:BS8"/>
    <mergeCell ref="BT4:BT8"/>
    <mergeCell ref="G5:G8"/>
    <mergeCell ref="H5:H8"/>
    <mergeCell ref="BL6:BL8"/>
    <mergeCell ref="BM6:BM8"/>
    <mergeCell ref="BR4:BR8"/>
    <mergeCell ref="BK4:BK8"/>
    <mergeCell ref="BN4:BN8"/>
    <mergeCell ref="BO4:BO8"/>
    <mergeCell ref="BP4:BP8"/>
    <mergeCell ref="BI4:BJ5"/>
    <mergeCell ref="BI6:BI8"/>
    <mergeCell ref="BJ6:BJ8"/>
    <mergeCell ref="BQ4:BQ8"/>
  </mergeCells>
  <pageMargins left="0.31496062992125984" right="7.874015748031496E-2" top="0.35433070866141736" bottom="0.35433070866141736" header="0.19685039370078741" footer="0.15748031496062992"/>
  <pageSetup paperSize="9" scale="10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8.1X86 M1</dc:creator>
  <cp:lastModifiedBy>A</cp:lastModifiedBy>
  <cp:lastPrinted>2018-12-07T01:23:53Z</cp:lastPrinted>
  <dcterms:created xsi:type="dcterms:W3CDTF">2018-10-27T02:08:51Z</dcterms:created>
  <dcterms:modified xsi:type="dcterms:W3CDTF">2018-12-14T07:55:25Z</dcterms:modified>
</cp:coreProperties>
</file>